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5.xml" ContentType="application/vnd.openxmlformats-officedocument.drawing+xml"/>
  <Override PartName="/xl/ctrlProps/ctrlProp8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288" yWindow="96" windowWidth="21960" windowHeight="11532"/>
  </bookViews>
  <sheets>
    <sheet name="Setup" sheetId="1" r:id="rId1"/>
    <sheet name="DrawPrep" sheetId="2" r:id="rId2"/>
    <sheet name="Draw08" sheetId="3" r:id="rId3"/>
    <sheet name="PrgPrep" sheetId="6" r:id="rId4"/>
    <sheet name="Day1" sheetId="7" r:id="rId5"/>
    <sheet name="Day2" sheetId="11" r:id="rId6"/>
    <sheet name="MyProgram" sheetId="9" r:id="rId7"/>
    <sheet name="DrawPoints" sheetId="8" r:id="rId8"/>
    <sheet name="tmp" sheetId="4" r:id="rId9"/>
    <sheet name="tmpRankings" sheetId="12" r:id="rId10"/>
  </sheets>
  <functionGroups builtInGroupCount="17"/>
  <definedNames>
    <definedName name="_xlnm._FilterDatabase" localSheetId="2" hidden="1">Draw08!$A$4:$S$12</definedName>
  </definedNames>
  <calcPr calcId="144525"/>
</workbook>
</file>

<file path=xl/calcChain.xml><?xml version="1.0" encoding="utf-8"?>
<calcChain xmlns="http://schemas.openxmlformats.org/spreadsheetml/2006/main">
  <c r="J20" i="1" l="1"/>
  <c r="J19" i="1"/>
  <c r="B17" i="1"/>
  <c r="J4" i="2"/>
  <c r="J5" i="2"/>
  <c r="J6" i="2"/>
  <c r="J7" i="2"/>
  <c r="J8" i="2"/>
  <c r="J9" i="2"/>
  <c r="J10" i="2"/>
  <c r="J3" i="2"/>
  <c r="F2" i="4"/>
  <c r="G12" i="3"/>
  <c r="I12" i="3"/>
  <c r="L12" i="3"/>
  <c r="G5" i="3"/>
  <c r="I5" i="3"/>
  <c r="L5" i="3"/>
  <c r="J5" i="3"/>
  <c r="K5" i="3" s="1"/>
  <c r="J12" i="3"/>
  <c r="K12" i="3"/>
  <c r="H12" i="3"/>
  <c r="H5" i="3"/>
  <c r="F12" i="3"/>
  <c r="F5" i="3"/>
  <c r="F3" i="4"/>
  <c r="B2" i="3"/>
  <c r="E6" i="3"/>
  <c r="D6" i="3"/>
  <c r="B6" i="3"/>
  <c r="D7" i="3"/>
  <c r="B7" i="3"/>
  <c r="G7" i="3"/>
  <c r="E8" i="3"/>
  <c r="D8" i="3"/>
  <c r="B8" i="3"/>
  <c r="D9" i="3"/>
  <c r="B9" i="3"/>
  <c r="G9" i="3"/>
  <c r="E10" i="3"/>
  <c r="D10" i="3"/>
  <c r="B10" i="3"/>
  <c r="E11" i="3"/>
  <c r="D11" i="3"/>
  <c r="B11" i="3"/>
  <c r="G11" i="3"/>
  <c r="D12" i="3"/>
  <c r="F9" i="4"/>
  <c r="F8" i="4"/>
  <c r="F7" i="4"/>
  <c r="F6" i="4"/>
  <c r="F5" i="4"/>
  <c r="F4" i="4"/>
  <c r="C5" i="6"/>
  <c r="R1" i="3"/>
  <c r="E21" i="6"/>
  <c r="E8" i="6"/>
  <c r="A1" i="2"/>
  <c r="A1" i="3"/>
  <c r="B21" i="1"/>
  <c r="J18" i="3"/>
  <c r="J17" i="3"/>
  <c r="B21" i="6"/>
  <c r="B20" i="6"/>
  <c r="F12" i="1"/>
  <c r="F13" i="1"/>
  <c r="E13" i="1"/>
  <c r="E12" i="1"/>
  <c r="D12" i="1"/>
  <c r="D13" i="1"/>
  <c r="F14" i="1"/>
  <c r="E14" i="1"/>
  <c r="D14" i="1"/>
  <c r="F15" i="1"/>
  <c r="E15" i="1"/>
  <c r="D15" i="1"/>
  <c r="F16" i="1"/>
  <c r="E16" i="1"/>
  <c r="D16" i="1"/>
  <c r="F17" i="1"/>
  <c r="E17" i="1"/>
  <c r="D17" i="1"/>
  <c r="F18" i="1"/>
  <c r="E18" i="1"/>
  <c r="D18" i="1"/>
  <c r="F19" i="1"/>
  <c r="E19" i="1"/>
  <c r="D19" i="1"/>
  <c r="E3" i="6"/>
  <c r="N11" i="3"/>
  <c r="P10" i="3"/>
  <c r="R8" i="3"/>
  <c r="A1" i="6"/>
  <c r="A2" i="6"/>
  <c r="B5" i="6"/>
  <c r="B6" i="6"/>
  <c r="B7" i="6"/>
  <c r="B8" i="6"/>
  <c r="P17" i="3"/>
  <c r="H1" i="2"/>
  <c r="I9" i="3"/>
  <c r="H9" i="3"/>
  <c r="F9" i="3"/>
  <c r="I7" i="3"/>
  <c r="H7" i="3"/>
  <c r="F7" i="3"/>
  <c r="G6" i="3"/>
  <c r="G8" i="3"/>
  <c r="G10" i="3"/>
  <c r="I10" i="3"/>
  <c r="H10" i="3"/>
  <c r="F10" i="3"/>
  <c r="I8" i="3"/>
  <c r="H8" i="3"/>
  <c r="F8" i="3"/>
  <c r="I6" i="3"/>
  <c r="H6" i="3"/>
  <c r="F6" i="3"/>
  <c r="L7" i="3"/>
  <c r="J7" i="3"/>
  <c r="C6" i="6"/>
  <c r="K7" i="3"/>
  <c r="L9" i="3"/>
  <c r="J9" i="3"/>
  <c r="C21" i="6"/>
  <c r="D21" i="6"/>
  <c r="C7" i="6"/>
  <c r="K9" i="3"/>
  <c r="N9" i="3"/>
  <c r="L6" i="3"/>
  <c r="J6" i="3"/>
  <c r="C20" i="6" s="1"/>
  <c r="E5" i="6"/>
  <c r="D5" i="6"/>
  <c r="K6" i="3"/>
  <c r="L8" i="3"/>
  <c r="J8" i="3"/>
  <c r="E20" i="6"/>
  <c r="E6" i="6"/>
  <c r="D6" i="6"/>
  <c r="K8" i="3"/>
  <c r="N7" i="3"/>
  <c r="P6" i="3"/>
  <c r="L10" i="3"/>
  <c r="J10" i="3"/>
  <c r="E7" i="6"/>
  <c r="D7" i="6"/>
  <c r="K10" i="3"/>
  <c r="I11" i="3"/>
  <c r="H11" i="3"/>
  <c r="F11" i="3"/>
  <c r="L11" i="3"/>
  <c r="J11" i="3"/>
  <c r="C8" i="6"/>
  <c r="D8" i="6"/>
  <c r="K11" i="3"/>
  <c r="D20" i="6" l="1"/>
  <c r="N5" i="3"/>
  <c r="L17" i="3" s="1"/>
</calcChain>
</file>

<file path=xl/comments1.xml><?xml version="1.0" encoding="utf-8"?>
<comments xmlns="http://schemas.openxmlformats.org/spreadsheetml/2006/main">
  <authors>
    <author>K</author>
  </authors>
  <commentList>
    <comment ref="A55" authorId="0">
      <text>
        <r>
          <rPr>
            <b/>
            <i/>
            <sz val="8"/>
            <color indexed="81"/>
            <rFont val="Tahoma"/>
            <family val="2"/>
            <charset val="161"/>
          </rPr>
          <t>Ενέργεια μόνο την πρώτη φορά χρήσης του προγράμματος</t>
        </r>
        <r>
          <rPr>
            <b/>
            <u/>
            <sz val="8"/>
            <color indexed="81"/>
            <rFont val="Tahoma"/>
            <family val="2"/>
            <charset val="161"/>
          </rPr>
          <t xml:space="preserve">
User Defined Function RandUniq:</t>
        </r>
        <r>
          <rPr>
            <b/>
            <sz val="8"/>
            <color indexed="81"/>
            <rFont val="Tahoma"/>
            <family val="2"/>
            <charset val="161"/>
          </rPr>
          <t xml:space="preserve">
COPY the text below, push </t>
        </r>
        <r>
          <rPr>
            <b/>
            <sz val="9"/>
            <color indexed="81"/>
            <rFont val="Tahoma"/>
            <family val="2"/>
            <charset val="161"/>
          </rPr>
          <t>Alt+F11</t>
        </r>
        <r>
          <rPr>
            <b/>
            <sz val="8"/>
            <color indexed="81"/>
            <rFont val="Tahoma"/>
            <family val="2"/>
            <charset val="161"/>
          </rPr>
          <t xml:space="preserve"> and go </t>
        </r>
        <r>
          <rPr>
            <b/>
            <sz val="9"/>
            <color indexed="81"/>
            <rFont val="Tahoma"/>
            <family val="2"/>
            <charset val="161"/>
          </rPr>
          <t>Insert--&gt;Module</t>
        </r>
        <r>
          <rPr>
            <b/>
            <sz val="8"/>
            <color indexed="81"/>
            <rFont val="Tahoma"/>
            <family val="2"/>
            <charset val="161"/>
          </rPr>
          <t xml:space="preserve"> and PASTE in the code. Push </t>
        </r>
        <r>
          <rPr>
            <b/>
            <sz val="9"/>
            <color indexed="81"/>
            <rFont val="Tahoma"/>
            <family val="2"/>
            <charset val="161"/>
          </rPr>
          <t>Alt+Q</t>
        </r>
        <r>
          <rPr>
            <b/>
            <sz val="8"/>
            <color indexed="81"/>
            <rFont val="Tahoma"/>
            <family val="2"/>
            <charset val="161"/>
          </rPr>
          <t xml:space="preserve"> and save.
The Function will appear under "User Defined" in the Paste Function dialog box (Shift+F3)
Syntax: =RandUniq(1,20,8)
This would produce 8 unique random numbers between 1 and 20 
========== </t>
        </r>
        <r>
          <rPr>
            <b/>
            <sz val="8"/>
            <color indexed="10"/>
            <rFont val="Tahoma"/>
            <family val="2"/>
            <charset val="161"/>
          </rPr>
          <t>COPY AFTER THIS</t>
        </r>
        <r>
          <rPr>
            <b/>
            <sz val="8"/>
            <color indexed="81"/>
            <rFont val="Tahoma"/>
            <family val="2"/>
            <charset val="161"/>
          </rPr>
          <t xml:space="preserve">  ===========
</t>
        </r>
        <r>
          <rPr>
            <b/>
            <sz val="9"/>
            <color indexed="81"/>
            <rFont val="Tahoma"/>
            <family val="2"/>
            <charset val="161"/>
          </rPr>
          <t>Function RandUniq(FromNum As Integer, ToNum As Integer, _
                    HowMany As Integer) As String
    Dim iArr As Variant
    Dim i As Integer
    Dim r As Integer
    Dim temp As Integer
    Application.Volatile
    ReDim iArr(FromNum To ToNum)
    For i = FromNum To ToNum
        iArr(i) = i
    Next i
    For i = ToNum To FromNum + 1 Step -1
        r = Int(Rnd() * (i - FromNum + 1)) + FromNum
        temp = iArr(r)
        iArr(r) = iArr(i)
        iArr(i) = temp
    Next i
    For i = FromNum To FromNum + HowMany - 1
        RandUniq = RandUniq &amp; " " &amp; iArr(i)
    Next i
    RandUniq = Trim(RandUniq)
End Function</t>
        </r>
      </text>
    </comment>
  </commentList>
</comments>
</file>

<file path=xl/sharedStrings.xml><?xml version="1.0" encoding="utf-8"?>
<sst xmlns="http://schemas.openxmlformats.org/spreadsheetml/2006/main" count="589" uniqueCount="367">
  <si>
    <t xml:space="preserve">Έναρξη: </t>
  </si>
  <si>
    <t xml:space="preserve">Λήξη: </t>
  </si>
  <si>
    <t xml:space="preserve">Επιδιατητής: </t>
  </si>
  <si>
    <t xml:space="preserve">Διοργανωτής: </t>
  </si>
  <si>
    <t xml:space="preserve">Τίτλος Τουρνουά: </t>
  </si>
  <si>
    <t xml:space="preserve">Έδρα αγώνων: </t>
  </si>
  <si>
    <t>Ονοματεπώνυμο</t>
  </si>
  <si>
    <t xml:space="preserve">Συντομογραφία: </t>
  </si>
  <si>
    <t>Α.Μ.</t>
  </si>
  <si>
    <t>Τηλέφωνο</t>
  </si>
  <si>
    <t>Σύλλογος</t>
  </si>
  <si>
    <t xml:space="preserve">Κατηγορίες: </t>
  </si>
  <si>
    <t>Έτος</t>
  </si>
  <si>
    <t>α/α</t>
  </si>
  <si>
    <t>seed</t>
  </si>
  <si>
    <t>3-4</t>
  </si>
  <si>
    <t>ΩΡΑ</t>
  </si>
  <si>
    <t>Κτγρ.</t>
  </si>
  <si>
    <t>Έναρξη</t>
  </si>
  <si>
    <t>όχι πριν</t>
  </si>
  <si>
    <t xml:space="preserve">Τηλέφωνο επιδ: </t>
  </si>
  <si>
    <t>space pos</t>
  </si>
  <si>
    <t>από</t>
  </si>
  <si>
    <t xml:space="preserve"> </t>
  </si>
  <si>
    <t>Index</t>
  </si>
  <si>
    <t>Value</t>
  </si>
  <si>
    <t>ByeOrder</t>
  </si>
  <si>
    <t>Αθλητής-Σύλλογος</t>
  </si>
  <si>
    <t>-</t>
  </si>
  <si>
    <t>points</t>
  </si>
  <si>
    <t>Πρόγραμμα αγώνων</t>
  </si>
  <si>
    <t>Round 2</t>
  </si>
  <si>
    <t>Don't Change this Worksheet !</t>
  </si>
  <si>
    <t>5-8</t>
  </si>
  <si>
    <t>2</t>
  </si>
  <si>
    <t>1</t>
  </si>
  <si>
    <t xml:space="preserve">Αριθμός θέσεων seeded: </t>
  </si>
  <si>
    <t xml:space="preserve">1 2 3 4 </t>
  </si>
  <si>
    <t>επώνυμο</t>
  </si>
  <si>
    <t>ByeCnt</t>
  </si>
  <si>
    <t>ByeSum</t>
  </si>
  <si>
    <t xml:space="preserve">Πλήθος bye (0-4): </t>
  </si>
  <si>
    <t xml:space="preserve">0 0 0 0 0 0 0  </t>
  </si>
  <si>
    <t>=CONCATENATE(LEFT(D9;$B$18*2);LEFT(D8;$B$19*2);RandUniq($B$19+1;8-$B$18;8-$B$19-$B$18);" ")</t>
  </si>
  <si>
    <t>seeded players</t>
  </si>
  <si>
    <t>επιδιαιτητής</t>
  </si>
  <si>
    <t>w</t>
  </si>
  <si>
    <t>date</t>
  </si>
  <si>
    <t xml:space="preserve">All - Seeded - NoSeeded: </t>
  </si>
  <si>
    <t>Α14</t>
  </si>
  <si>
    <t>RndIndx</t>
  </si>
  <si>
    <t>random</t>
  </si>
  <si>
    <t>FixRandom</t>
  </si>
  <si>
    <t>Υπογραφή αθλητή</t>
  </si>
  <si>
    <t>SortPts</t>
  </si>
  <si>
    <t>ΤΟΥΡΝΟΥΑ 8άρι ταμπλό</t>
  </si>
  <si>
    <t>Η' Ένωση</t>
  </si>
  <si>
    <t>med</t>
  </si>
  <si>
    <t>Ν ή Ο</t>
  </si>
  <si>
    <t>Walk-over</t>
  </si>
  <si>
    <t>Ο.Α.ΑΘΗΝΩΝ</t>
  </si>
  <si>
    <t>Ο.Α.ΑΝΑΦΛΥΣΤΟΣ ΣΑΡΩΝΙΔΑΣ</t>
  </si>
  <si>
    <t>Α.Ο.Α.ΦΙΛΟΘΕΗΣ</t>
  </si>
  <si>
    <t>Α.Κ.Α.ΜΑΡΑΘΩΝΑ</t>
  </si>
  <si>
    <t>Α.Ε.ΠΟΡΤΟ ΡΑΦΤΗ</t>
  </si>
  <si>
    <t>ΗΛΙΟΠΟΥΛΟΣ Β (Α.Ο.Α.ΦΙΛΟΘΕΗΣ)</t>
  </si>
  <si>
    <t>Τερέζα Ταμπόση</t>
  </si>
  <si>
    <t>6957 160608</t>
  </si>
  <si>
    <t>ΑΜ</t>
  </si>
  <si>
    <t>Γεν.</t>
  </si>
  <si>
    <t>Βαθμ</t>
  </si>
  <si>
    <t>Ο.Α.ΑΓΙΑΣ ΠΑΡΑΣΚΕΥΗΣ</t>
  </si>
  <si>
    <t>Α.Ο.Α.ΑΤΤΙΚΟΣ ΗΛΙΟΣ</t>
  </si>
  <si>
    <t>ΤΖΕΛΑΤΗΣ ΣΤΕΦΑΝΟΣ</t>
  </si>
  <si>
    <t>Ο.Α.ΒΡΙΛΗΣΣΙΩΝ</t>
  </si>
  <si>
    <t>ΣΤΑΥΡΑΚΑΣ ΜΙΝΩΣ-ΚΙΜΩΝ</t>
  </si>
  <si>
    <t>ΒΡΑΝΑΣ ΘΕΜΗΣ</t>
  </si>
  <si>
    <t>ΣΠΕΝΤΖΟΣ ΧΡΗΣΤΟΣ</t>
  </si>
  <si>
    <t>ΜΥΛΩΝΑΣ ΑΠΟΣΤΟΛΟΣ</t>
  </si>
  <si>
    <t>Σ.Φ.Α.ΜΕΛΙΣΣΙΩΝ Ο ΦΟΙΒΟΣ</t>
  </si>
  <si>
    <t>ΙΩΑΝΝΙΔΗΣ ΝΙΚΟΛΑΟΣ</t>
  </si>
  <si>
    <t>ΛΥΜΠΕΡΗΣ ΑΛΕΞΑΝΔΡΟΣ</t>
  </si>
  <si>
    <t>pts</t>
  </si>
  <si>
    <t>=VLOOKUP(c3;tmpRankings!$A$2:$E$251;5;FALSE)</t>
  </si>
  <si>
    <t>2ο ΕΝΩΣΙΑΚΟ</t>
  </si>
  <si>
    <t>Ε2</t>
  </si>
  <si>
    <t>ΑΕ Π.Ράφτη</t>
  </si>
  <si>
    <t>10</t>
  </si>
  <si>
    <t>13 Φεβρ 2012</t>
  </si>
  <si>
    <t>ΤΣΙΤΣΙΠΑΣ ΣΤΕΦΑΝΟΣ</t>
  </si>
  <si>
    <t>Ο.Α.ΓΛΥΦΑΔΑΣ</t>
  </si>
  <si>
    <t>ΑΝΤΩΝΟΠΟΥΛΟΣ ΧΡΗΣΤΟΣ</t>
  </si>
  <si>
    <t>Ο.Α.ΚΕΡΑΤΣΙΝΙΟΥ</t>
  </si>
  <si>
    <t>ΛΑΖΑΡΙΔΗΣ ΚΩΝΣΤΑΝΤΙΝΟΣ</t>
  </si>
  <si>
    <t>Ε.Σ.Ο.ΕΠΙΚΟΥΡΟΣ ΠΟΛΙΧΝΗΣ</t>
  </si>
  <si>
    <t>ΗΛΙΟΠΟΥΛΟΣ ΒΑΣΙΛΗΣ</t>
  </si>
  <si>
    <t>ΤΣΙΡΑΝΙΔΗΣ ΕΥΣΤΑΘΙΟΣ</t>
  </si>
  <si>
    <t>Ο.Α.ΤΟΥΜΠΑΣ</t>
  </si>
  <si>
    <t>ΚΑΠΙΡΗΣ ΣΤΑΜΑΤΗΣ</t>
  </si>
  <si>
    <t>ΑΝΔΡΩΝΗΣ ΙΩΑΝΝΗΣ</t>
  </si>
  <si>
    <t>ΚΟΝΤΟΠΟΥΛΟΣ ΘΕΟΦΑΝΗΣ</t>
  </si>
  <si>
    <t>Ο.Α.ΚΟΡΙΝΘΟΥ</t>
  </si>
  <si>
    <t>ΣΠΑΘΗΣ ΜΑΡΙΝΟΣ</t>
  </si>
  <si>
    <t>Α.Ο.Α.ΗΛΙΟΥΠΟΛΗΣ</t>
  </si>
  <si>
    <t>ΒΟΪΝΕΑ ΑΛΕΞΑΝΔΡΟΣ</t>
  </si>
  <si>
    <t>Ο.Α.ΒΟΥΛΙΑΓΜΕΝΗΣ ΜΙΚΡΟΙ ΑΣΣΟΙ</t>
  </si>
  <si>
    <t>ΚΩΣΤΑΡΑΣ ΠΑΝΑΓΙΩΤΗΣ</t>
  </si>
  <si>
    <t>Ο.Α.ΠΕΤΡΟΥΠΟΛΗΣ</t>
  </si>
  <si>
    <t>ΑΓΙΟΥΣ ΓΕΩΡΓΙΟΣ</t>
  </si>
  <si>
    <t>ΚΕΡΚΥΡΑΪΚΗ Λ.Τ.</t>
  </si>
  <si>
    <t>ΚΑΤΣΑΛΗΣ ΚΩΝΣΤΑΝΤΙΝΟΣ</t>
  </si>
  <si>
    <t>Α.Σ.Α.ΛΑΡΙΣΑΣ</t>
  </si>
  <si>
    <t>ΣΑΚΕΛΛΑΡΙΔΗΣ ΜΙΧΑΛΗΣ</t>
  </si>
  <si>
    <t>ΛΑΜΠΡΟΠΟΥΛΟΣ ΙΟΒΑΝ-ΑΛΕΞΑΝΤΕΡ</t>
  </si>
  <si>
    <t>ΠΙΤΣΙΝΗΣ ΔΗΜΗΤΡΙΟΣ</t>
  </si>
  <si>
    <t>Ο.Α.ΧΑΛΚΙΔΑΣ</t>
  </si>
  <si>
    <t>ΒΑΡΔΑΚΗΣ ΒΑΣΙΛΕΙΟΣ</t>
  </si>
  <si>
    <t>ΑΚΑΔ.ΑΝΤΙΣΦ.ΙΩΑΝΝΙΝΩΝ</t>
  </si>
  <si>
    <t>ΚΗΠΟΥΡΟΣ ΣΤΑΥΡΟΣ</t>
  </si>
  <si>
    <t>Ο.Α.ΧΑΝΙΩΝ</t>
  </si>
  <si>
    <t>ΚΑΛΑΜΠΑΚΑΣ ΑΝΑΣΤΑΣΙΟΣ</t>
  </si>
  <si>
    <t>ΠΑΧΑΚΗΣ ΝΙΚΟΛΑΟΣ-ΑΝΔΡΕΑΣ</t>
  </si>
  <si>
    <t>ΠΗΛΙΟΥΝΗΣ ΜΙΧΑΗΛ</t>
  </si>
  <si>
    <t>ΝΤΑΝΤΙΝΗΣ ΑΓΓΕΛΟΣ</t>
  </si>
  <si>
    <t>Α.Ε.Τ.ΝΙΚΗ ΠΑΤΡΩΝ</t>
  </si>
  <si>
    <t>ΣΗΜΑΙΟΦΟΡΙΔΗΣ ΧΑΡΑΛΑΜΠΟΣ</t>
  </si>
  <si>
    <t>ΠΕΥΚΗ-Γ.ΚΑΛΟΒΕΛΩΝΗΣ</t>
  </si>
  <si>
    <t>ΒΟΥΛΓΑΡΑΚΗΣ ΕΛΕΥΘΕΡΙΟΣ</t>
  </si>
  <si>
    <t>Ο.Α.ΣΟΥΔΑΣ</t>
  </si>
  <si>
    <t>ΓΕΡΟΥΚΗΣ ΒΑΣΙΛΕΙΟΣ</t>
  </si>
  <si>
    <t>Ο.Α.ΝΙΚΑΙΑ ΛΑΡΙΣΑΣ</t>
  </si>
  <si>
    <t>ΚΟΤΣΑΡΙΝΗΣ ΒΑΣΙΛΕΙΟΣ</t>
  </si>
  <si>
    <t>Α.Γ.Ο.ΦΙΛΙΠΠΙΑΔΑΣ</t>
  </si>
  <si>
    <t>ΒΛΑΧΟΝΙΚΟΛΟΣ ΠΑΝΑΓΙΩΤΗΣ</t>
  </si>
  <si>
    <t>ΡΟΔΙΑΚΟΣ Ο.Α.</t>
  </si>
  <si>
    <t>ΤΖΩΡΤΖΟΣ ΣΤΑΥΡΟΣ</t>
  </si>
  <si>
    <t>Α.Ο.Α.ΣΤΑΥΡΟΥΠΟΛΗΣ ΙΦΙΤΟΣ</t>
  </si>
  <si>
    <t>ΚΙΣΣΑΣ ΧΡΗΣΤΟΣ-ΕΥΑΓΓΕΛΟΣ</t>
  </si>
  <si>
    <t>Α.Ο.ΣΙΚΥΩΝΟΣ ΚΙΑΤΟΥ</t>
  </si>
  <si>
    <t>ΕΞΙΖΙΔΗΣ-ΜΑΓΙΕΡ ΤΕΪΛΟΡ</t>
  </si>
  <si>
    <t>Ο.Α.ΑΛΕΞΑΝΔΡΟΣ ΒΕΡΟΙΑΣ</t>
  </si>
  <si>
    <t>ΚΑΖΑΝΑΣ ΙΩΑΝΝΗΣ</t>
  </si>
  <si>
    <t>ΝΙΚΟΛΑΚΑΚΗΣ ΙΩΑΝΝΗΣ</t>
  </si>
  <si>
    <t>ΗΡΑΚΛΕΙΟ Ο.Α.&amp; Α.</t>
  </si>
  <si>
    <t>ΣΙΟΝΤΗΣ ΒΑΣΙΛΕΙΟΣ</t>
  </si>
  <si>
    <t>ΝΙΚΟΛΟΥΛΗΣ ΚΩΝΣΤΑΝΤΙΝΟΣ</t>
  </si>
  <si>
    <t>ΦΟΥΖΑΣ ΑΝΑΣΤΑΣΙΟΣ</t>
  </si>
  <si>
    <t>ΖΙΩΓΑΣ ΑΛΕΞΑΝΔΡΟΣ</t>
  </si>
  <si>
    <t>Ο.Α.ΑΡΤΑΣ</t>
  </si>
  <si>
    <t>ΝΑΟΥΜ ΣΠΥΡΙΔΩΝ</t>
  </si>
  <si>
    <t>ΝΙΑΡΧΟΣ ΝΙΚΗΤΑΣ</t>
  </si>
  <si>
    <t>Ο.Α.ΑΘΛΗΤΙΚΗ ΠΑΙΔΕΙΑ</t>
  </si>
  <si>
    <t>ΜΑΓΚΛΑΡΑΣ ΕΥΑΓΓΕΛΟΣ</t>
  </si>
  <si>
    <t>ΒΙΝΙΕΡΑΤΟΣ ΕΛΕΥΘΕΡΙΟΣ</t>
  </si>
  <si>
    <t>ΓΙΟΒΑΝΗΣ ΓΕΩΡΓΙΟΣ</t>
  </si>
  <si>
    <t>Α.Ο.Α.ΠΑΤΡΩΝ</t>
  </si>
  <si>
    <t>ΣΒΗΓΚΑΣ ΠΑΝΑΓΙΩΤΗΣ</t>
  </si>
  <si>
    <t>ΣΧΟΙΝΟΠΛΟΚΑΚΗΣ ΚΩΝΣΤΑΝΤΙΝΟΣ</t>
  </si>
  <si>
    <t>ΚΛΑΔΕΥΤΗΡΑΣ ΦΩΤΗΣ</t>
  </si>
  <si>
    <t>ΧΑΡΙΤΩΝΙΔΗΣ ΧΑΡΙΤΩΝ</t>
  </si>
  <si>
    <t>Α.Ο.ΑΡΓΥΡΟΥΠΟΛΗΣ</t>
  </si>
  <si>
    <t>ΜΙΧΑΗΛΟΣ ΣΤΕΦΑΝΟΣ</t>
  </si>
  <si>
    <t>ΑΡΕΤΑΚΗΣ ΙΩΑΝΝΗΣ</t>
  </si>
  <si>
    <t>ΚΑΪΜΑΡΑΣ ΧΡΗΣΤΟΣ</t>
  </si>
  <si>
    <t>ΜΠΑΝΤΗΛΑΣ ΓΕΩΡΓΙΟΣ</t>
  </si>
  <si>
    <t>ΚΑΛΛΙΤΣΗΣ ΚΩΝΣΤΑΝΤΙΝΟΣ</t>
  </si>
  <si>
    <t>ΚΑΛΔΕΡΩΝ ΖΑΚ</t>
  </si>
  <si>
    <t>ΜΠΙΛΛΗΣ ΑΘΑΝΑΣΙΟΣ</t>
  </si>
  <si>
    <t>ΣΠΗΛΙΩΤΟΠΟΥΛΟΣ ΑΓΓΕΛΟΣ</t>
  </si>
  <si>
    <t>ΧΟΝΔΡΟΣ ΙΑΣΩΝ-ΣΤΥΛΙΑΝΟΣ</t>
  </si>
  <si>
    <t>ΝΙΚΟΛΑΚΟΠΟΥΛΟΣ ΒΑΣΙΛΕΙΟΣ</t>
  </si>
  <si>
    <t>Σ.Α.ΣΕΡΡΩΝ</t>
  </si>
  <si>
    <t>ΜΠΟΥΡΤΖΑΛΑΣ ΗΛΙΑΣ-ΜΑΡΙΟΣ</t>
  </si>
  <si>
    <t>ΦΘΙΩΤΙΚΟΣ Ο.Α.</t>
  </si>
  <si>
    <t>ΓΑΒΡΑΣ ΚΥΡΙΑΚΟΣ</t>
  </si>
  <si>
    <t>ΚΟΚΟΤΣΑΚΗΣ ΑΛΚΙΝΟΟΣ</t>
  </si>
  <si>
    <t>ΠΑΤΕΡΑΣ ΔΙΑΜΑΝΤΗΣ</t>
  </si>
  <si>
    <t>ΝΑΣΙΟΠΟΥΛΟΣ ΓΕΩΡΓΙΟΣ</t>
  </si>
  <si>
    <t>Α.Ο.Α.ΠΑΠΑΓΟΥ</t>
  </si>
  <si>
    <t>ΚΟΥΣΤΕΡΙΔΗΣ ΡΑΦΑΗΛ</t>
  </si>
  <si>
    <t>Ο.Α.ΕΥΟΣΜΟΥ ΘΕΣΣΑΛΟΝΙΚΗΣ</t>
  </si>
  <si>
    <t>ΚΟΥΤΣΟΓΙΑΝΝΗΣ ΑΝΔΡΕΑΣ</t>
  </si>
  <si>
    <t>Ο.Α.ΜΑΓΝΗΣΙΑΣ</t>
  </si>
  <si>
    <t>ΠΑΠΑΦΙΛΙΠΠΟΥ ΔΑΜΙΑΝΟΣ</t>
  </si>
  <si>
    <t>Ο.Α.ΚΑΣΤΟΡΙΑΣ ΚΕΛΕΤΡΟΝ</t>
  </si>
  <si>
    <t>ΣΩΤΗΡΟΠΟΥΛΟΣ ΔΗΜΗΤΡΙΟΣ</t>
  </si>
  <si>
    <t>ΤΑΞΙΑΡΧΟΥ ΠΟΛΥΧΡΟΝΙΟΣ</t>
  </si>
  <si>
    <t>ΑΜΜΕΡΜΑΝ ΣΤΕΦΑΝΟΣ</t>
  </si>
  <si>
    <t>ΚΥΡΙΑΚΑΚΗΣ-ΜΕΣΣΑΡΙΤΑΚΗΣ ΓΕΩΡΓΙΟΣ</t>
  </si>
  <si>
    <t>ΜΠΑΓΟΡΔΑΚΗΣ ΟΔΥΣΣΕΑΣ</t>
  </si>
  <si>
    <t>Ο.Α.ΣΗΤΕΙΑΣ</t>
  </si>
  <si>
    <t>ΜΠΕΓΝΗΣ ΧΡΗΣΤΟΣ</t>
  </si>
  <si>
    <t>Ο.Α.ΣΑΛΑΜΙΝΑΣ</t>
  </si>
  <si>
    <t>ΠΑΠΑΓΙΑΝΝΗΣ ΑΝΑΣΤΑΣΙΟΣ</t>
  </si>
  <si>
    <t>ΤΑΜΠΑΚΗΣ ΘΕΟΧΑΡΗΣ</t>
  </si>
  <si>
    <t>ΦΡΙΣΗΡΑΣ ΣΤΕΦΑΝΟΣ</t>
  </si>
  <si>
    <t>ΧΑΤΖΗΣ ΣΤΕΦΑΝΟΣ-ΡΑΦΑΗΛ</t>
  </si>
  <si>
    <t>ΑΛΕΞΑΝΔΡΗΣ ΕΥΣΤΑΘΙΟΣ</t>
  </si>
  <si>
    <t>Α.Ο.Π.ΦΑΛΗΡΟΥ</t>
  </si>
  <si>
    <t>ΓΑΛΑΤΙΑΝΟΣ ΗΛΙΑΣ</t>
  </si>
  <si>
    <t>Α.Ο.ΚΑΛΛΙΤΕΧΝΟΥΠΟΛΗΣ</t>
  </si>
  <si>
    <t>ΓΚΑΛΤΣΙΔΗΣ ΧΡΗΣΤΟΣ</t>
  </si>
  <si>
    <t>ΘΕΟΔΩΡΙΔΗΣ ΘΕΟΦΙΛΟΣ</t>
  </si>
  <si>
    <t>Α.Α.ΑΛΜΠΑΤΡΟΣ</t>
  </si>
  <si>
    <t>ΜΠΑΛΤΑΓΙΑΝΝΗΣ ΝΙΚΟΛΑΟΣ</t>
  </si>
  <si>
    <t>ΝΙΚΟΛΟΠΟΥΛΟΣ ΝΙΚΟΛΑΟΣ</t>
  </si>
  <si>
    <t>ΣΑΡΓΟΣ ΑΛΕΞΑΝΔΡΟΣ</t>
  </si>
  <si>
    <t>ΕΘΝΙΚΟΣ ΠΑΝΟΡΑΜΑΤΟΣ</t>
  </si>
  <si>
    <t>ΣΕΛΙΒΑΝΩΦ ΠΑΥΛΟΣ-ΣΤΕΡΓΙΟΣ</t>
  </si>
  <si>
    <t>Ο.Α.ΘΕΣΣΑΛΟΝΙΚΗΣ</t>
  </si>
  <si>
    <t>ΣΤΟΪΔΗΣ ΝΙΚΟΛΑΟΣ-ΝΙΚΗΦΟΡΟΣ</t>
  </si>
  <si>
    <t>Μ.Γ.Σ.ΑΠΟΛΛΩΝ ΚΑΛΑΜΑΡΙΑΣ</t>
  </si>
  <si>
    <t>ΣΩΜΑΡΑΚΗΣ ΑΡΙΣΤΟΤΕΛΗΣ</t>
  </si>
  <si>
    <t>Α.Σ.ΑΚΑΔΗΜΙΕΣ ΠΡΩΤ/ΤΩΝ</t>
  </si>
  <si>
    <t>ΤΖΙΑΣΤΟΥΔΗΣ ΧΡΗΣΤΟΣ</t>
  </si>
  <si>
    <t>ΧΑΤΖΟΠΟΥΛΟΣ ΚΩΝΣΤΑΝΤΙΝΟΣ</t>
  </si>
  <si>
    <t>Ο.Α.ΒΟΛΟΥ</t>
  </si>
  <si>
    <t>ΑΓΓΕΛΟΠΟΥΛΟΣ ΙΩΑΝΝΗΣ-ΒΛΑΣΙΟΣ</t>
  </si>
  <si>
    <t>ΓΕΩΡΓΑΚΟΠΟΥΛΟΣ ΑΡΗΣ</t>
  </si>
  <si>
    <t>Γ.Ο.ΠΕΡΙΣΤΕΡΙΟΥ Γ.ΠΑΛΑΣΚΑΣ</t>
  </si>
  <si>
    <t>ΔΗΜΗΤΡΑΚΗΣ ΙΩΑΝΝΗΣ</t>
  </si>
  <si>
    <t>ΡΟΔΙΑΚΗ ΑΚΑΔ.ΑΝΤΙΣΦ.</t>
  </si>
  <si>
    <t>ΚΑΤΣΑΓΚΟΛΗΣ ΑΣΤΕΡΙΟΣ</t>
  </si>
  <si>
    <t>Γ.Σ.ΛΙΒΥΚΟΣ ΙΕΡΑΠΕΤΡΑΣ</t>
  </si>
  <si>
    <t>ΚΟΝΤΟΓΙΩΡΓΑΚΗΣ ΙΩΑΝΝΗΣ</t>
  </si>
  <si>
    <t>ΚΟΣΜΑΣ ΑΡΙΣΤΕΙΔΗΣ</t>
  </si>
  <si>
    <t>ΚΟΥΚΟΥΛΙΘΡΑΣ ΙΩΑΝΝΗΣ</t>
  </si>
  <si>
    <t>ΚΟΥΡΔΟΓΛΟΥ ΓΕΩΡΓΙΟΣ</t>
  </si>
  <si>
    <t>Μ.Α.Σ.ΑΕΤΟΣ ΘΕΣΣΑΛΟΝΙΚΗΣ</t>
  </si>
  <si>
    <t>ΛΕΩΝΙΔΗΣ ΠΑΤΡΙΚ</t>
  </si>
  <si>
    <t>ΜΑΝΟΥΣΑΚΗΣ ΚΥΡΙΑΚΟΣ</t>
  </si>
  <si>
    <t>ΜΑΡΚΟΓΙΑΝΝΑΚΗΣ ΚΩΝΣΤΑΝΤΙΝΟΣ</t>
  </si>
  <si>
    <t>Ο.Α.ΡΕΘΥΜΝΟΥ</t>
  </si>
  <si>
    <t>ΜΑΡΝΕΛΛΟΣ ΙΩΣΗΦ</t>
  </si>
  <si>
    <t>Α.Ο.ΛΑΤΩ ΑΓ.ΝΙΚΟΛΑΟΥ</t>
  </si>
  <si>
    <t>ΜΠΑΛΤΖΟΓΛΟΥ ΚΩΝΣΤΑΝΤΙΝΟΣ</t>
  </si>
  <si>
    <t>ΜΠΙΟΡΑΤΣ ΜΠΟΡΚΟ</t>
  </si>
  <si>
    <t>ΜΥΛΩΝΟΠΟΥΛΟΣ ΟΕΟΔΩΡΟΣ</t>
  </si>
  <si>
    <t>ΦΙΛΑΘΛ.ΟΜΙΛΟΣ ΠΥΡΓΟΥ</t>
  </si>
  <si>
    <t>ΝΕΡΟΥΤΣΟΣ ΔΗΜΗΤΡΙΟΣ</t>
  </si>
  <si>
    <t>ΠΑΡΙΣΣΗΣ ΕΥΑΓΓΕΛΟΣ</t>
  </si>
  <si>
    <t>ΡΟΥΣΟΠΟΥΛΟΣ ΙΩΑΝΝΗΣ</t>
  </si>
  <si>
    <t>ΣΑΧΠΑΤΖΙΔΗΣ ΓΕΩΡΓΙΟΣ</t>
  </si>
  <si>
    <t>Ο.Α.ΝΕΣΤΩΡΑΣ ΓΙΑΝΝΙΤΣΩΝ</t>
  </si>
  <si>
    <t>ΣΠΥΡΟΣ ΓΕΩΡΓΙΟΣ</t>
  </si>
  <si>
    <t>ΣΤΑΥΡΟΥΛΑΚΗΣ ΓΕΩΡΓΙΟΣ</t>
  </si>
  <si>
    <t>ΤΣΕΚΟΥΡΑΣ ΚΩΝΣΤΑΝΤΙΝΟΣ</t>
  </si>
  <si>
    <t>ΑΛΕΞΑΝΔΡΙΔΗΣ ΧΑΡΑΛΑΜΠΟΣ</t>
  </si>
  <si>
    <t>ΑΝΑΣΤΑΣΙΟΥ ΚΩΝΣΤΑΝΤΙΝΟΣ</t>
  </si>
  <si>
    <t>ΒΙΛΔΙΡΙΔΗΣ ΝΙΚΗΤΑΣ</t>
  </si>
  <si>
    <t>ΒΙΛΔΙΡΙΔΗΣ ΙΩΑΝΝΗΣ</t>
  </si>
  <si>
    <t>ΓΕΡΑΡΔΗΣ ΕΜΜΑΝΟΥΗΛ</t>
  </si>
  <si>
    <t>ΓΕΩΡΓΙΟΥ ΑΛΕΞΑΝΔΡΟΣ</t>
  </si>
  <si>
    <t>Ο.Α.ΣΟΦΑΔΩΝ ΚΑΡΔΙΤΣΑΣ</t>
  </si>
  <si>
    <t>ΓΚΡΑΤΣΙΟΖΙ ΜΑΞΙΜ</t>
  </si>
  <si>
    <t>ΓΡΗΓΟΡΑΤΟΣ ΧΑΡΑΛΑΜΠΟΣ</t>
  </si>
  <si>
    <t>ΔΕΛΗΜΠΑΛΤΑΣ ΟΕΟΔΩΡΟΣ</t>
  </si>
  <si>
    <t>Α.Ο.ΑΤΡΟΜΗΤΟΣ ΤΡΙΑΔΙΟΥ</t>
  </si>
  <si>
    <t>ΔΡΙΒΑΣ ΧΑΡΑΛΑΜΠΟΣ</t>
  </si>
  <si>
    <t>ΖΑΝΙΚΑΣ ΠΑΥΛΟΣ</t>
  </si>
  <si>
    <t>ΘΕΟΛΟΓΗΣ ΔΗΜΗΤΡΙΟΣ</t>
  </si>
  <si>
    <t>ΚΑΡΑΚΑΤΣΑΝΗΣ ΑΛΕΞΑΝΔΡΟΣ-ΙΩΑΝΝΗΣ</t>
  </si>
  <si>
    <t>ΚΑΡΑΜΗΤΡΟΥΣΗΣ ΑΝΤΩΝΙΟΣ</t>
  </si>
  <si>
    <t>Α.Ο.Α.ΠΟΣΕΙΔΩΝ ΘΕΣΣΑΛΟΝΙΚΗΣ</t>
  </si>
  <si>
    <t>ΚΑΡΑΜΠΑΣΗΣ ΒΑΣΙΛΕΙΟΣ</t>
  </si>
  <si>
    <t>ΚΑΡΒΕΛΑΣ ΣΩΤΗΡΗΣ</t>
  </si>
  <si>
    <t>Α.Σ.ΟΛΥΜΠΙΑΚΟΥ ΧΩΡΙΟΥ</t>
  </si>
  <si>
    <t>ΚΑΤΑΠΟΔΗΣ ΔΗΜΗΤΡΗΣ</t>
  </si>
  <si>
    <t>ΚΟΖΥΡΑΚΗΣ ΦΩΤΙΟΣ</t>
  </si>
  <si>
    <t>Α.Σ.Ε.ΘΗΣΕΑΣ ΑΓΙΟΥ ΔΗΜΗΤΡΙΟΥ</t>
  </si>
  <si>
    <t>ΚΟΥΡΟΥΠΗΣ ΜΑΡΙΝΟΣ</t>
  </si>
  <si>
    <t>Σ.Α.ΓΑΛΑΤΣΙΟΥ</t>
  </si>
  <si>
    <t>ΚΟΥΤΕΛΙΔΑΣ ΣΤΕΦΑΝΟΣ</t>
  </si>
  <si>
    <t>Ο.Α.ΤΡΙΚΑΛΩΝ</t>
  </si>
  <si>
    <t>ΚΡΑΣΟΥΔΑΚΗΣ ΙΩΑΝΝΗΣ-ΓΕΩΡΓΙΟΣ</t>
  </si>
  <si>
    <t>ΛΑΖΑΡΙΔΗΣ ΓΕΩΡΓΙΟΣ-ΑΛΕΞΑΝΔΡΟΣ</t>
  </si>
  <si>
    <t>Φ.Ο.Α.ΝΕΑΠΟΛΗΣ</t>
  </si>
  <si>
    <t>ΛΑΣΚΑΡΑΤΟΣ ΑΧΙΛΛΕΑΣ</t>
  </si>
  <si>
    <t>ΛΟΥΛΑΚΗΣ ΘΕΟΧΑΡΗΣ</t>
  </si>
  <si>
    <t>ΜΑΥΡΟΓΑΛΟΣ ΑΝΔΡΕΑΣ</t>
  </si>
  <si>
    <t>ΜΠΑΡΤΖΟΣ-ΝΑΖΙΡΗΣ ΑΛΕΞΑΝΔΡΟΣ</t>
  </si>
  <si>
    <t>ΜΠΕΛΛΟΣ ΠΕΤΡΟΣ</t>
  </si>
  <si>
    <t>ΝΙΚΟΛΑΪΔΗΣ ΦΟΙΒΟΣ</t>
  </si>
  <si>
    <t>ΠΑΚΑΣ ΜΑΡΚΟΣ</t>
  </si>
  <si>
    <t>ΠΑΝΑΓΙΩΤΑΚΟΠΟΥΛΟΣ ΜΑΡΙΟΣ</t>
  </si>
  <si>
    <t>ΠΑΠΑΓΕΩΡΓΙΟΥ ΓΕΩΡΓΙΟΣ</t>
  </si>
  <si>
    <t>ΠΑΠΑΪΩΑΝΝΟΥ ΑΝΤΩΝΙΟΣ</t>
  </si>
  <si>
    <t>ΠΕΠΠΑΣ ΓΕΩΡΓΙΟΣ</t>
  </si>
  <si>
    <t>ΠΛΕΣΙΑΣ ΧΡΗΣΤΟΣ</t>
  </si>
  <si>
    <t>ΠΟΥΛΗΣ ΣΤΡΑΤΗΣ</t>
  </si>
  <si>
    <t>ΣΑΡΑΜΑΝΤΙΤΣ ΠΑΥΛΟΣ</t>
  </si>
  <si>
    <t>ΣΟΦΗΣ ΝΙΚΟΛΑΟΣ</t>
  </si>
  <si>
    <t>ΤΖΑΒΑΡΑΣ ΑΝΔΡΕΑΣ</t>
  </si>
  <si>
    <t>ΤΣΑΡΚΝΙΑΣ ΣΤΕΡΓΙΟΣ</t>
  </si>
  <si>
    <t>Ο.Α.ΑΡΙΔΑΙΑΣ</t>
  </si>
  <si>
    <t>ΤΣΑΡΚΝΙΑΣ ΝΙΚΟΛΑΟΣ</t>
  </si>
  <si>
    <t>ΤΣΕΡΙΩΤΗΣ ΑΔΩΝΙΣ-ΜΑΡΙΟΣ</t>
  </si>
  <si>
    <t>ΧΑΤΖΗΝΙΚΟΛΑΟΥ ΝΙΚΟΣ</t>
  </si>
  <si>
    <t>ΧΑΤΖΗΝΙΚΟΛΑΟΥ ΕΥΡΙΠΙΔΗΣ</t>
  </si>
  <si>
    <t>ΔΕΛΗΣ ΚΩΝΣΤΑΝΤΙΝΟΣ</t>
  </si>
  <si>
    <t>Α.Ε.Κ.ΤΡΙΠΟΛΗΣ</t>
  </si>
  <si>
    <t>ΖΟΥΜΑΣ ΚΩΝΣΤΑΝΤΙΝΟΣ</t>
  </si>
  <si>
    <t>ΜΑΝΕΚΑΣ ΑΘΑΝΑΣΙΟΣ</t>
  </si>
  <si>
    <t>Ο.Α.ΙΩΑΝΝΙΝΩΝ</t>
  </si>
  <si>
    <t>ΜΑΝΤΕΣΗΣ ΜΑΡΙΟΣ</t>
  </si>
  <si>
    <t>ΜΟΥΣΑΣ ΔΗΜΟΣΘΕΝΗΣ</t>
  </si>
  <si>
    <t>ΔΙΑΜΑΝΤΟΠΟΥΛΟΣ ΓΙΩΡΓΟΣ</t>
  </si>
  <si>
    <t>ΜΠΟΥΓΑΣ ΠΑΝΑΓΙΩΤΗΣ</t>
  </si>
  <si>
    <t>ΣΙΡΠΟΣ ΑΛΕΞΙΟΣ</t>
  </si>
  <si>
    <t>ΛΑΖΑΡΙΔΗΣ ΚΥΡΙΑΚΟΣ</t>
  </si>
  <si>
    <t>ΣΑΡΤΖΕΤΑΚΗΣ ΘΕΟΔΩΡΟΣ</t>
  </si>
  <si>
    <t>Α.Π.Ο.ΣΑΝΝΥ ΣΠΟΡΤΣ ΚΛΑΜΠ</t>
  </si>
  <si>
    <t>ΒΕΛΕΝΤΖΑΣ ΔΗΜΗΤΡΙΟΣ</t>
  </si>
  <si>
    <t>Ν.Ο.ΘΕΣΣΑΛΟΝΙΚΗΣ</t>
  </si>
  <si>
    <t>ΕΣΚΙΟΓΛΟΥ ΣΤΕΦΑΝΟΣ</t>
  </si>
  <si>
    <t>ΤΖΑΘΑΣ ΝΙΚΟΛΑΟΣ-ΣΩΤΗΡΗΣ</t>
  </si>
  <si>
    <t>Ο.Α.ΚΑΙΣΑΡΙΑΝΗΣ</t>
  </si>
  <si>
    <t>ΑΓΓΕΛΟΠΟΥΛΟΣ ΜΙΛΤΙΑΔΗΣ</t>
  </si>
  <si>
    <t>ΤΣΟΜΛΕΚΤΣΟΓΛΟΥ ΝΙΚΟΛΑΟΣ</t>
  </si>
  <si>
    <t>ΨΑΡΑΥΤΗΣ ΝΙΚΟΛΑΟΣ</t>
  </si>
  <si>
    <t>ΜΟΥΤΣΑΤΣΟΣ ΝΙΚΟΛΑΟΣ</t>
  </si>
  <si>
    <t>ΑΛΕΞΑΝΔΡΟΠΟΥΛΟΣ ΣΤΕΦΑΝΟΣ</t>
  </si>
  <si>
    <t>ΑΠΕΡΓΗΣ ΚΟΜΝΗΝΟΣ</t>
  </si>
  <si>
    <t>ΑΠΟΣΤΟΛΟΥ ΑΧΙΛΛΕΑΣ</t>
  </si>
  <si>
    <t>Γ.Σ.ΕΛΕΥΘΕΡΙΟΥ ΚΟΡΔ.ΑΡΓΟΝΑΥΤΕΣ</t>
  </si>
  <si>
    <t>ΑΡΓΥΡΟΥΛΗΣ ΑΝΤΩΝΙΟΣ</t>
  </si>
  <si>
    <t>ΒΑΣΙΛΑΚΟΠΟΥΛΟΣ ΛΕΩΝΙΔΑΣ</t>
  </si>
  <si>
    <t>ΒΙΤΑΛΗΣ ΠΕΤΡΟΣ</t>
  </si>
  <si>
    <t>ΓΑΚΙΔΗΣ ΓΕΩΡΓΙΟΣ</t>
  </si>
  <si>
    <t>Ο.Π.ΘΕΣΣΑΛΟΝΙΚΗΣ ΜΑΚΕΔΟΝΙΑ 92</t>
  </si>
  <si>
    <t>ΓΕΡΟΓΙΑΝΝΗΣ ΑΛΕΞΑΝΔΡΟΣ</t>
  </si>
  <si>
    <t>Α.Ο.Α.ΧΑΪΔΑΡΙΟΥ</t>
  </si>
  <si>
    <t>ΓΚΟΓΚΙΔΗΣ ΑΛΕΞΑΝΔΡΟΣ</t>
  </si>
  <si>
    <t>ΚΑΛΙΕΝΤΖΙΔΗΣ ΧΡΗΣΤΟΣ</t>
  </si>
  <si>
    <t>ΚΑΡΑΓΙΑΝΝΗΣ ΔΗΜΗΤΡΙΟΣ</t>
  </si>
  <si>
    <t>Ο.Α.ΙΩΛΚΟΣ ΒΟΛΟΥ</t>
  </si>
  <si>
    <t>ΚΕΔΙΚΟΓΛΟΥ ΠΑΝΑΓΙΩΤΗΣ</t>
  </si>
  <si>
    <t>Ο.Α.ΩΡΑΙΟΚΑΣΤΡΟΥ Ο ΑΝΤΑΙΟΣ</t>
  </si>
  <si>
    <t>ΚΕΛΑΪΔΗΣ ΚΑΡΛΟΣ</t>
  </si>
  <si>
    <t>ΚΟΥΤΣΜΑΝΗΣ ΙΩΑΝΝΗΣ</t>
  </si>
  <si>
    <t>ΛΙΟΔΑΚΗΣ ΑΡΙΣΤΕΙΔΗΣ</t>
  </si>
  <si>
    <t>ΜΕΓΑΛΟΟΙΚΟΝΟΜΟΥ ΝΙΚΟΛΑΟΣ</t>
  </si>
  <si>
    <t>Γ.Σ.ΚΗΦΙΣΙΑΣ</t>
  </si>
  <si>
    <t>ΜΠΟΥΝΤΟΥΚΟΣ ΓΕΩΡΓΙΟΣ</t>
  </si>
  <si>
    <t>ΜΥΛΩΝΑΣ ΙΩΑΝΝΗΣ</t>
  </si>
  <si>
    <t>ΝΙΚΟΛΟΠΟΥΛΟΣ ΦΙΛΙΠΠΟΣ-ΠΕΡΙΚΛΗΣ</t>
  </si>
  <si>
    <t>ΠΑΠΑΖΟΓΛΟΥ ΙΩΑΝΝΗΣ</t>
  </si>
  <si>
    <t>ΠΑΣΠΑΛΑΡΑΚΗΣ ΙΩΑΝΝΗΣ</t>
  </si>
  <si>
    <t>ΣΚΙΑΝΗΣ ΙΩΑΝΝΗΣ</t>
  </si>
  <si>
    <t>ΤΣΙΑΔΗΜΟΣ ΡΑΦΑΗΛ</t>
  </si>
  <si>
    <t>ΤΣΙΒΓΙΟΥΡΑΣ ΣΩΤΗΡΗΣ</t>
  </si>
  <si>
    <t>ΦΤΟΥΛΗΣ ΜΑΝΩΛΗΣ</t>
  </si>
  <si>
    <t>ΧΑΝΤΖΟΠΟΥΛΟΣ ΑΡΙΣΤΟΤΕΛΗΣ</t>
  </si>
  <si>
    <t>ΘΕΟΔΩΡΙΔΗΣ ΝΙΚΟΛΑΟΣ</t>
  </si>
  <si>
    <t>ΚΟΥΤΣΟΥΛΗΣ ΜΑΡΙΟΣ</t>
  </si>
  <si>
    <t>Η' Ένωση, 2ο ΕΝΩΣΙΑΚΟ, ΑΕ Π.Ράφτη</t>
  </si>
  <si>
    <t>Τερέζα Ταμπόση, 6957 160608</t>
  </si>
  <si>
    <t>ΤΣΙΤΣΙΠΑΣ Σ (Ο.Α.ΓΛΥΦΑΔΑΣ)</t>
  </si>
  <si>
    <t>ΚΑΠΙΡΗΣ Σ (Α.Ο.Α.ΦΙΛΟΘΕΗΣ)</t>
  </si>
  <si>
    <t>ΛΑΖΑΡΙΔΗΣ Κ (Ε.Σ.Ο.ΕΠΙΚΟΥΡΟΣ ΠΟΛΙΧΝΗΣ)</t>
  </si>
  <si>
    <t>ΑΝΔΡΩΝΗΣ Ι (Ο.Α.ΑΓΙΑΣ ΠΑΡΑΣΚΕΥΗΣ)</t>
  </si>
  <si>
    <t>ΤΣΙΡΑΝΙΔΗΣ Ε (Ο.Α.ΤΟΥΜΠΑΣ)</t>
  </si>
  <si>
    <t>ΚΟΝΤΟΠΟΥΛΟΣ Θ (Ο.Α.ΚΟΡΙΝΘΟΥ)</t>
  </si>
  <si>
    <t>ΑΝΤΩΝΟΠΟΥΛΟΣ Χ (Ο.Α.ΚΕΡΑΤΣΙΝΙΟΥ)</t>
  </si>
  <si>
    <t xml:space="preserve">1 2 3 4 6 5 8 7 </t>
  </si>
  <si>
    <t>'=MATCH(N5;Setup!$N$19:$N$34;0)</t>
  </si>
  <si>
    <t>'=MATCH(N5;Setup!$A$50:$A$81;0)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</si>
</sst>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0.00000"/>
    <numFmt numFmtId="166" formatCode="0.0000"/>
  </numFmts>
  <fonts count="48" x14ac:knownFonts="1">
    <font>
      <sz val="10"/>
      <name val="Arial"/>
      <charset val="161"/>
    </font>
    <font>
      <sz val="8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b/>
      <sz val="14"/>
      <name val="Arial"/>
      <family val="2"/>
      <charset val="161"/>
    </font>
    <font>
      <sz val="8"/>
      <name val="Arial"/>
      <family val="2"/>
      <charset val="161"/>
    </font>
    <font>
      <u/>
      <sz val="8"/>
      <name val="Arial"/>
      <family val="2"/>
      <charset val="161"/>
    </font>
    <font>
      <b/>
      <sz val="8"/>
      <color indexed="12"/>
      <name val="Arial"/>
      <family val="2"/>
      <charset val="161"/>
    </font>
    <font>
      <b/>
      <sz val="8"/>
      <name val="Arial"/>
      <family val="2"/>
      <charset val="161"/>
    </font>
    <font>
      <sz val="6"/>
      <name val="Arial"/>
      <family val="2"/>
      <charset val="161"/>
    </font>
    <font>
      <u/>
      <sz val="6"/>
      <color indexed="55"/>
      <name val="Arial"/>
      <family val="2"/>
      <charset val="161"/>
    </font>
    <font>
      <sz val="6"/>
      <color indexed="55"/>
      <name val="Arial"/>
      <family val="2"/>
      <charset val="161"/>
    </font>
    <font>
      <u/>
      <sz val="8"/>
      <color indexed="55"/>
      <name val="Arial"/>
      <family val="2"/>
      <charset val="161"/>
    </font>
    <font>
      <sz val="8"/>
      <color indexed="55"/>
      <name val="Arial"/>
      <family val="2"/>
      <charset val="161"/>
    </font>
    <font>
      <b/>
      <sz val="10"/>
      <name val="Arial"/>
      <family val="2"/>
      <charset val="161"/>
    </font>
    <font>
      <b/>
      <sz val="6"/>
      <color indexed="12"/>
      <name val="Arial"/>
      <family val="2"/>
      <charset val="161"/>
    </font>
    <font>
      <sz val="14"/>
      <name val="Arial"/>
      <family val="2"/>
      <charset val="161"/>
    </font>
    <font>
      <sz val="7"/>
      <name val="Arial"/>
      <family val="2"/>
      <charset val="161"/>
    </font>
    <font>
      <b/>
      <sz val="8"/>
      <color indexed="81"/>
      <name val="Tahoma"/>
      <family val="2"/>
      <charset val="161"/>
    </font>
    <font>
      <b/>
      <u/>
      <sz val="8"/>
      <color indexed="81"/>
      <name val="Tahoma"/>
      <family val="2"/>
      <charset val="161"/>
    </font>
    <font>
      <b/>
      <u/>
      <sz val="12"/>
      <name val="Arial"/>
      <family val="2"/>
      <charset val="161"/>
    </font>
    <font>
      <sz val="10"/>
      <name val="Arial"/>
      <family val="2"/>
      <charset val="161"/>
    </font>
    <font>
      <b/>
      <sz val="10"/>
      <color indexed="48"/>
      <name val="Arial"/>
      <family val="2"/>
      <charset val="161"/>
    </font>
    <font>
      <b/>
      <sz val="6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indexed="10"/>
      <name val="Arial"/>
      <family val="2"/>
      <charset val="161"/>
    </font>
    <font>
      <sz val="12"/>
      <color indexed="10"/>
      <name val="Arial"/>
      <family val="2"/>
      <charset val="161"/>
    </font>
    <font>
      <b/>
      <sz val="10"/>
      <color indexed="60"/>
      <name val="Arial"/>
      <family val="2"/>
      <charset val="161"/>
    </font>
    <font>
      <sz val="9"/>
      <color indexed="60"/>
      <name val="Arial"/>
      <family val="2"/>
      <charset val="161"/>
    </font>
    <font>
      <b/>
      <i/>
      <sz val="8"/>
      <color indexed="10"/>
      <name val="Arial"/>
      <family val="2"/>
      <charset val="161"/>
    </font>
    <font>
      <i/>
      <sz val="7"/>
      <name val="Arial"/>
      <family val="2"/>
      <charset val="161"/>
    </font>
    <font>
      <b/>
      <i/>
      <u/>
      <sz val="7"/>
      <name val="Arial"/>
      <family val="2"/>
      <charset val="161"/>
    </font>
    <font>
      <i/>
      <sz val="7"/>
      <color indexed="55"/>
      <name val="Arial"/>
      <family val="2"/>
      <charset val="161"/>
    </font>
    <font>
      <b/>
      <i/>
      <sz val="7"/>
      <name val="Arial"/>
      <family val="2"/>
      <charset val="161"/>
    </font>
    <font>
      <i/>
      <u/>
      <sz val="7"/>
      <name val="Arial"/>
      <family val="2"/>
      <charset val="161"/>
    </font>
    <font>
      <sz val="9"/>
      <color indexed="22"/>
      <name val="Arial"/>
      <family val="2"/>
      <charset val="161"/>
    </font>
    <font>
      <b/>
      <i/>
      <sz val="8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sz val="8"/>
      <color indexed="10"/>
      <name val="Tahoma"/>
      <family val="2"/>
      <charset val="161"/>
    </font>
    <font>
      <b/>
      <u/>
      <sz val="13"/>
      <name val="Arial"/>
      <family val="2"/>
      <charset val="161"/>
    </font>
    <font>
      <b/>
      <sz val="13"/>
      <name val="Arial"/>
      <family val="2"/>
      <charset val="161"/>
    </font>
    <font>
      <sz val="10"/>
      <color indexed="46"/>
      <name val="Arial"/>
      <family val="2"/>
      <charset val="161"/>
    </font>
    <font>
      <b/>
      <sz val="10"/>
      <color rgb="FFC00000"/>
      <name val="Arial"/>
      <family val="2"/>
      <charset val="161"/>
    </font>
    <font>
      <b/>
      <i/>
      <u/>
      <sz val="7"/>
      <color theme="0" tint="-0.499984740745262"/>
      <name val="Arial"/>
      <family val="2"/>
      <charset val="161"/>
    </font>
    <font>
      <i/>
      <sz val="7"/>
      <color theme="0" tint="-0.499984740745262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8"/>
      <color rgb="FFFF0000"/>
      <name val="Arial"/>
      <family val="2"/>
      <charset val="161"/>
    </font>
    <font>
      <sz val="10"/>
      <color rgb="FF000000"/>
      <name val="Arial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5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2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0" borderId="5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/>
    </xf>
    <xf numFmtId="0" fontId="8" fillId="2" borderId="2" xfId="0" applyNumberFormat="1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left" vertical="center"/>
    </xf>
    <xf numFmtId="0" fontId="5" fillId="0" borderId="6" xfId="0" applyNumberFormat="1" applyFont="1" applyFill="1" applyBorder="1" applyAlignment="1">
      <alignment horizontal="left" vertical="center"/>
    </xf>
    <xf numFmtId="0" fontId="5" fillId="2" borderId="4" xfId="0" applyNumberFormat="1" applyFont="1" applyFill="1" applyBorder="1" applyAlignment="1">
      <alignment horizontal="left" vertical="center"/>
    </xf>
    <xf numFmtId="0" fontId="5" fillId="2" borderId="6" xfId="0" applyNumberFormat="1" applyFont="1" applyFill="1" applyBorder="1" applyAlignment="1">
      <alignment horizontal="left" vertical="center"/>
    </xf>
    <xf numFmtId="0" fontId="8" fillId="2" borderId="6" xfId="0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centerContinuous" vertical="center"/>
    </xf>
    <xf numFmtId="0" fontId="16" fillId="0" borderId="0" xfId="0" applyFont="1" applyAlignment="1">
      <alignment vertical="center"/>
    </xf>
    <xf numFmtId="0" fontId="4" fillId="0" borderId="0" xfId="0" applyNumberFormat="1" applyFont="1" applyFill="1" applyBorder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0" xfId="0" applyNumberFormat="1" applyFont="1" applyFill="1" applyBorder="1" applyAlignment="1">
      <alignment horizontal="centerContinuous" vertical="center"/>
    </xf>
    <xf numFmtId="0" fontId="3" fillId="0" borderId="0" xfId="0" quotePrefix="1" applyFont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7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1" fillId="3" borderId="8" xfId="0" applyNumberFormat="1" applyFont="1" applyFill="1" applyBorder="1" applyAlignment="1">
      <alignment horizontal="center" vertical="center"/>
    </xf>
    <xf numFmtId="0" fontId="11" fillId="3" borderId="9" xfId="0" applyNumberFormat="1" applyFont="1" applyFill="1" applyBorder="1" applyAlignment="1">
      <alignment horizontal="center" vertical="center"/>
    </xf>
    <xf numFmtId="0" fontId="11" fillId="3" borderId="2" xfId="0" applyNumberFormat="1" applyFont="1" applyFill="1" applyBorder="1" applyAlignment="1">
      <alignment horizontal="center" vertical="center"/>
    </xf>
    <xf numFmtId="0" fontId="11" fillId="3" borderId="0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center" vertical="center"/>
    </xf>
    <xf numFmtId="0" fontId="17" fillId="2" borderId="2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3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4" xfId="0" quotePrefix="1" applyNumberFormat="1" applyFont="1" applyBorder="1" applyAlignment="1">
      <alignment horizontal="center" vertical="center"/>
    </xf>
    <xf numFmtId="0" fontId="3" fillId="0" borderId="6" xfId="0" quotePrefix="1" applyNumberFormat="1" applyFont="1" applyBorder="1" applyAlignment="1">
      <alignment horizontal="center" vertical="center"/>
    </xf>
    <xf numFmtId="0" fontId="3" fillId="0" borderId="5" xfId="0" quotePrefix="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Continuous" vertical="center"/>
    </xf>
    <xf numFmtId="0" fontId="14" fillId="0" borderId="0" xfId="0" applyFont="1" applyAlignment="1">
      <alignment horizontal="center"/>
    </xf>
    <xf numFmtId="0" fontId="2" fillId="0" borderId="0" xfId="0" quotePrefix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0" fontId="3" fillId="0" borderId="0" xfId="0" quotePrefix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quotePrefix="1" applyFont="1" applyBorder="1" applyAlignment="1">
      <alignment horizontal="left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1" fillId="0" borderId="0" xfId="0" quotePrefix="1" applyFont="1" applyBorder="1" applyAlignment="1">
      <alignment horizontal="left" vertical="center"/>
    </xf>
    <xf numFmtId="0" fontId="5" fillId="4" borderId="0" xfId="0" applyNumberFormat="1" applyFont="1" applyFill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0" xfId="0" applyNumberFormat="1" applyFont="1" applyFill="1" applyAlignment="1">
      <alignment horizontal="left" vertical="center"/>
    </xf>
    <xf numFmtId="0" fontId="5" fillId="6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7" fillId="7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22" fillId="0" borderId="0" xfId="0" quotePrefix="1" applyFont="1" applyAlignment="1">
      <alignment horizontal="center"/>
    </xf>
    <xf numFmtId="16" fontId="22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quotePrefix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left" vertical="center"/>
    </xf>
    <xf numFmtId="0" fontId="2" fillId="8" borderId="12" xfId="0" applyFont="1" applyFill="1" applyBorder="1" applyAlignment="1">
      <alignment horizontal="center" vertical="center"/>
    </xf>
    <xf numFmtId="0" fontId="3" fillId="0" borderId="0" xfId="0" quotePrefix="1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8" borderId="12" xfId="0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center"/>
    </xf>
    <xf numFmtId="0" fontId="14" fillId="0" borderId="0" xfId="0" applyNumberFormat="1" applyFont="1" applyAlignment="1">
      <alignment vertical="center"/>
    </xf>
    <xf numFmtId="0" fontId="4" fillId="8" borderId="12" xfId="0" applyFont="1" applyFill="1" applyBorder="1" applyAlignment="1">
      <alignment horizontal="centerContinuous" vertical="center"/>
    </xf>
    <xf numFmtId="49" fontId="4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5" fillId="0" borderId="0" xfId="0" applyFont="1" applyAlignment="1">
      <alignment horizontal="centerContinuous" vertical="center"/>
    </xf>
    <xf numFmtId="0" fontId="26" fillId="0" borderId="0" xfId="0" applyFont="1" applyAlignment="1">
      <alignment horizontal="centerContinuous" vertical="center"/>
    </xf>
    <xf numFmtId="0" fontId="3" fillId="0" borderId="0" xfId="0" applyFont="1"/>
    <xf numFmtId="0" fontId="21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1" fillId="0" borderId="0" xfId="0" applyNumberFormat="1" applyFont="1" applyAlignment="1">
      <alignment horizontal="left" vertical="center"/>
    </xf>
    <xf numFmtId="0" fontId="24" fillId="0" borderId="0" xfId="0" applyNumberFormat="1" applyFont="1" applyAlignment="1">
      <alignment vertical="center"/>
    </xf>
    <xf numFmtId="0" fontId="25" fillId="0" borderId="0" xfId="0" applyFont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8" fillId="0" borderId="0" xfId="0" quotePrefix="1" applyNumberFormat="1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9" fillId="3" borderId="15" xfId="0" applyNumberFormat="1" applyFont="1" applyFill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49" fontId="27" fillId="0" borderId="0" xfId="0" applyNumberFormat="1" applyFont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right" vertical="center"/>
    </xf>
    <xf numFmtId="0" fontId="29" fillId="0" borderId="0" xfId="0" quotePrefix="1" applyFont="1" applyBorder="1" applyAlignment="1">
      <alignment horizontal="left" vertical="center"/>
    </xf>
    <xf numFmtId="0" fontId="3" fillId="0" borderId="0" xfId="0" quotePrefix="1" applyFont="1" applyFill="1" applyBorder="1" applyAlignment="1">
      <alignment vertical="center"/>
    </xf>
    <xf numFmtId="0" fontId="9" fillId="0" borderId="4" xfId="0" applyNumberFormat="1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0" borderId="0" xfId="0" quotePrefix="1" applyNumberFormat="1" applyFont="1" applyFill="1" applyBorder="1" applyAlignment="1">
      <alignment vertical="center"/>
    </xf>
    <xf numFmtId="0" fontId="17" fillId="4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3" fillId="4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Alignment="1">
      <alignment vertical="center"/>
    </xf>
    <xf numFmtId="0" fontId="30" fillId="0" borderId="0" xfId="0" applyNumberFormat="1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left" vertical="center"/>
    </xf>
    <xf numFmtId="0" fontId="31" fillId="0" borderId="0" xfId="0" applyNumberFormat="1" applyFont="1" applyFill="1" applyBorder="1" applyAlignment="1">
      <alignment horizontal="left" vertical="center"/>
    </xf>
    <xf numFmtId="0" fontId="32" fillId="0" borderId="0" xfId="0" applyNumberFormat="1" applyFont="1" applyFill="1" applyAlignment="1">
      <alignment horizontal="center" vertical="center"/>
    </xf>
    <xf numFmtId="0" fontId="32" fillId="0" borderId="0" xfId="0" applyNumberFormat="1" applyFont="1" applyFill="1" applyAlignment="1">
      <alignment vertical="center"/>
    </xf>
    <xf numFmtId="0" fontId="30" fillId="0" borderId="0" xfId="0" quotePrefix="1" applyNumberFormat="1" applyFont="1" applyFill="1" applyBorder="1" applyAlignment="1">
      <alignment horizontal="left" vertical="center"/>
    </xf>
    <xf numFmtId="0" fontId="30" fillId="0" borderId="0" xfId="0" applyNumberFormat="1" applyFont="1" applyFill="1" applyBorder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35" fillId="0" borderId="0" xfId="0" quotePrefix="1" applyFont="1" applyFill="1" applyBorder="1" applyAlignment="1">
      <alignment vertical="center"/>
    </xf>
    <xf numFmtId="0" fontId="14" fillId="2" borderId="7" xfId="0" applyNumberFormat="1" applyFont="1" applyFill="1" applyBorder="1" applyAlignment="1">
      <alignment horizontal="center" vertical="center"/>
    </xf>
    <xf numFmtId="0" fontId="5" fillId="0" borderId="0" xfId="0" quotePrefix="1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9" fillId="0" borderId="0" xfId="0" applyNumberFormat="1" applyFont="1" applyFill="1" applyBorder="1" applyAlignment="1">
      <alignment vertical="center"/>
    </xf>
    <xf numFmtId="0" fontId="40" fillId="2" borderId="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/>
    </xf>
    <xf numFmtId="0" fontId="9" fillId="0" borderId="2" xfId="0" applyNumberFormat="1" applyFont="1" applyFill="1" applyBorder="1" applyAlignment="1">
      <alignment horizontal="left" vertical="center"/>
    </xf>
    <xf numFmtId="0" fontId="9" fillId="2" borderId="1" xfId="0" applyNumberFormat="1" applyFont="1" applyFill="1" applyBorder="1" applyAlignment="1">
      <alignment horizontal="left" vertical="center"/>
    </xf>
    <xf numFmtId="0" fontId="9" fillId="2" borderId="2" xfId="0" applyNumberFormat="1" applyFont="1" applyFill="1" applyBorder="1" applyAlignment="1">
      <alignment horizontal="left" vertical="center"/>
    </xf>
    <xf numFmtId="166" fontId="8" fillId="0" borderId="10" xfId="0" applyNumberFormat="1" applyFont="1" applyBorder="1" applyAlignment="1">
      <alignment horizontal="center" vertical="center"/>
    </xf>
    <xf numFmtId="0" fontId="21" fillId="0" borderId="7" xfId="0" applyNumberFormat="1" applyFont="1" applyBorder="1" applyAlignment="1">
      <alignment horizontal="center" vertical="center"/>
    </xf>
    <xf numFmtId="0" fontId="21" fillId="0" borderId="7" xfId="0" applyNumberFormat="1" applyFont="1" applyBorder="1" applyAlignment="1">
      <alignment vertical="center"/>
    </xf>
    <xf numFmtId="0" fontId="21" fillId="0" borderId="7" xfId="0" applyNumberFormat="1" applyFont="1" applyBorder="1" applyAlignment="1">
      <alignment horizontal="left" vertical="center"/>
    </xf>
    <xf numFmtId="0" fontId="21" fillId="0" borderId="7" xfId="0" applyFont="1" applyBorder="1" applyAlignment="1">
      <alignment horizontal="center" vertical="center"/>
    </xf>
    <xf numFmtId="49" fontId="21" fillId="0" borderId="7" xfId="0" applyNumberFormat="1" applyFont="1" applyBorder="1" applyAlignment="1">
      <alignment horizontal="center" vertical="center"/>
    </xf>
    <xf numFmtId="0" fontId="14" fillId="2" borderId="15" xfId="0" applyNumberFormat="1" applyFont="1" applyFill="1" applyBorder="1" applyAlignment="1">
      <alignment horizontal="center" vertical="center"/>
    </xf>
    <xf numFmtId="0" fontId="14" fillId="2" borderId="14" xfId="0" applyNumberFormat="1" applyFont="1" applyFill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21" fillId="0" borderId="1" xfId="0" applyNumberFormat="1" applyFont="1" applyBorder="1" applyAlignment="1">
      <alignment vertical="center"/>
    </xf>
    <xf numFmtId="0" fontId="14" fillId="0" borderId="1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left" vertical="center"/>
    </xf>
    <xf numFmtId="0" fontId="41" fillId="0" borderId="0" xfId="0" quotePrefix="1" applyNumberFormat="1" applyFont="1" applyFill="1"/>
    <xf numFmtId="0" fontId="0" fillId="0" borderId="0" xfId="0" applyAlignment="1">
      <alignment horizontal="center"/>
    </xf>
    <xf numFmtId="0" fontId="24" fillId="0" borderId="2" xfId="0" quotePrefix="1" applyNumberFormat="1" applyFont="1" applyBorder="1" applyAlignment="1">
      <alignment horizontal="centerContinuous" vertical="center"/>
    </xf>
    <xf numFmtId="0" fontId="24" fillId="0" borderId="2" xfId="0" applyNumberFormat="1" applyFont="1" applyBorder="1" applyAlignment="1">
      <alignment horizontal="centerContinuous" vertical="center"/>
    </xf>
    <xf numFmtId="0" fontId="24" fillId="0" borderId="0" xfId="0" applyNumberFormat="1" applyFont="1" applyAlignment="1">
      <alignment horizontal="centerContinuous" vertical="center"/>
    </xf>
    <xf numFmtId="0" fontId="8" fillId="0" borderId="1" xfId="0" quotePrefix="1" applyNumberFormat="1" applyFont="1" applyFill="1" applyBorder="1" applyAlignment="1">
      <alignment horizontal="left" vertical="center"/>
    </xf>
    <xf numFmtId="0" fontId="5" fillId="0" borderId="1" xfId="0" quotePrefix="1" applyNumberFormat="1" applyFont="1" applyFill="1" applyBorder="1" applyAlignment="1">
      <alignment horizontal="center" vertical="center"/>
    </xf>
    <xf numFmtId="0" fontId="42" fillId="10" borderId="15" xfId="0" applyFont="1" applyFill="1" applyBorder="1" applyAlignment="1">
      <alignment horizontal="left" vertical="center"/>
    </xf>
    <xf numFmtId="0" fontId="42" fillId="10" borderId="14" xfId="0" applyFont="1" applyFill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3" fillId="0" borderId="0" xfId="0" applyNumberFormat="1" applyFont="1" applyBorder="1" applyAlignment="1"/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0" fillId="0" borderId="0" xfId="0" applyNumberFormat="1"/>
    <xf numFmtId="0" fontId="43" fillId="0" borderId="0" xfId="0" applyNumberFormat="1" applyFont="1" applyFill="1" applyBorder="1" applyAlignment="1">
      <alignment horizontal="left" vertical="center"/>
    </xf>
    <xf numFmtId="0" fontId="44" fillId="0" borderId="0" xfId="0" quotePrefix="1" applyNumberFormat="1" applyFont="1" applyFill="1" applyBorder="1" applyAlignment="1">
      <alignment vertical="center"/>
    </xf>
    <xf numFmtId="0" fontId="13" fillId="0" borderId="9" xfId="0" applyNumberFormat="1" applyFont="1" applyFill="1" applyBorder="1" applyAlignment="1">
      <alignment vertical="center"/>
    </xf>
    <xf numFmtId="0" fontId="24" fillId="0" borderId="2" xfId="0" applyNumberFormat="1" applyFont="1" applyBorder="1" applyAlignment="1">
      <alignment horizontal="right" vertical="center"/>
    </xf>
    <xf numFmtId="0" fontId="14" fillId="2" borderId="7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left" vertical="center"/>
    </xf>
    <xf numFmtId="0" fontId="39" fillId="0" borderId="0" xfId="0" quotePrefix="1" applyNumberFormat="1" applyFont="1" applyFill="1" applyBorder="1" applyAlignment="1">
      <alignment horizontal="left" vertical="center"/>
    </xf>
    <xf numFmtId="0" fontId="6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9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281940</xdr:colOff>
          <xdr:row>21</xdr:row>
          <xdr:rowOff>106680</xdr:rowOff>
        </xdr:from>
        <xdr:to>
          <xdr:col>0</xdr:col>
          <xdr:colOff>1013460</xdr:colOff>
          <xdr:row>23</xdr:row>
          <xdr:rowOff>76200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l-GR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Κλήρωση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53340</xdr:colOff>
          <xdr:row>0</xdr:row>
          <xdr:rowOff>30480</xdr:rowOff>
        </xdr:from>
        <xdr:to>
          <xdr:col>1</xdr:col>
          <xdr:colOff>167640</xdr:colOff>
          <xdr:row>0</xdr:row>
          <xdr:rowOff>160020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137160</xdr:colOff>
          <xdr:row>0</xdr:row>
          <xdr:rowOff>198120</xdr:rowOff>
        </xdr:from>
        <xdr:to>
          <xdr:col>2</xdr:col>
          <xdr:colOff>312420</xdr:colOff>
          <xdr:row>2</xdr:row>
          <xdr:rowOff>30480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Make Day 1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266" name="Button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Copy from Prep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267" name="Button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Copy from Prep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268" name="Button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Button 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121920</xdr:colOff>
          <xdr:row>0</xdr:row>
          <xdr:rowOff>190500</xdr:rowOff>
        </xdr:from>
        <xdr:to>
          <xdr:col>2</xdr:col>
          <xdr:colOff>297180</xdr:colOff>
          <xdr:row>2</xdr:row>
          <xdr:rowOff>38100</xdr:rowOff>
        </xdr:to>
        <xdr:sp macro="" textlink="">
          <xdr:nvSpPr>
            <xdr:cNvPr id="11274" name="Button 10" hidden="1">
              <a:extLst>
                <a:ext uri="{63B3BB69-23CF-44E3-9099-C40C66FF867C}">
                  <a14:compatExt spid="_x0000_s11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Make Day 2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1325880</xdr:colOff>
          <xdr:row>0</xdr:row>
          <xdr:rowOff>0</xdr:rowOff>
        </xdr:from>
        <xdr:to>
          <xdr:col>6</xdr:col>
          <xdr:colOff>1851660</xdr:colOff>
          <xdr:row>1</xdr:row>
          <xdr:rowOff>0</xdr:rowOff>
        </xdr:to>
        <xdr:sp macro="" textlink="">
          <xdr:nvSpPr>
            <xdr:cNvPr id="12290" name="Button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Add Pts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8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7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J70"/>
  <sheetViews>
    <sheetView tabSelected="1" zoomScale="120" workbookViewId="0">
      <selection activeCell="B16" sqref="B16"/>
    </sheetView>
  </sheetViews>
  <sheetFormatPr defaultRowHeight="11.4" x14ac:dyDescent="0.25"/>
  <cols>
    <col min="1" max="1" width="20.77734375" style="59" customWidth="1"/>
    <col min="2" max="2" width="30.77734375" style="64" customWidth="1"/>
    <col min="3" max="3" width="1.77734375" style="58" customWidth="1"/>
    <col min="4" max="4" width="6" style="31" bestFit="1" customWidth="1"/>
    <col min="5" max="5" width="4.44140625" style="31" bestFit="1" customWidth="1"/>
    <col min="6" max="6" width="6" style="71" bestFit="1" customWidth="1"/>
    <col min="7" max="7" width="4.77734375" style="63" bestFit="1" customWidth="1"/>
    <col min="8" max="8" width="5" style="63" bestFit="1" customWidth="1"/>
    <col min="9" max="9" width="8.88671875" style="63"/>
    <col min="10" max="10" width="12.44140625" style="63" bestFit="1" customWidth="1"/>
    <col min="11" max="16384" width="8.88671875" style="63"/>
  </cols>
  <sheetData>
    <row r="1" spans="1:9" ht="15.6" x14ac:dyDescent="0.25">
      <c r="A1" s="68" t="s">
        <v>55</v>
      </c>
      <c r="B1" s="68"/>
      <c r="D1" s="49"/>
      <c r="E1" s="49"/>
      <c r="F1" s="106"/>
    </row>
    <row r="2" spans="1:9" x14ac:dyDescent="0.25">
      <c r="D2" s="154"/>
      <c r="E2" s="107"/>
      <c r="F2" s="5"/>
    </row>
    <row r="3" spans="1:9" ht="13.2" x14ac:dyDescent="0.25">
      <c r="A3" s="59" t="s">
        <v>3</v>
      </c>
      <c r="B3" s="144" t="s">
        <v>56</v>
      </c>
      <c r="D3" s="154"/>
      <c r="E3" s="107"/>
      <c r="F3" s="106"/>
    </row>
    <row r="4" spans="1:9" ht="13.2" x14ac:dyDescent="0.25">
      <c r="A4" s="59" t="s">
        <v>4</v>
      </c>
      <c r="B4" s="144" t="s">
        <v>84</v>
      </c>
      <c r="D4" s="49"/>
      <c r="E4" s="49"/>
      <c r="F4" s="106"/>
    </row>
    <row r="5" spans="1:9" ht="13.2" x14ac:dyDescent="0.25">
      <c r="A5" s="59" t="s">
        <v>7</v>
      </c>
      <c r="B5" s="144" t="s">
        <v>85</v>
      </c>
    </row>
    <row r="6" spans="1:9" ht="13.2" customHeight="1" x14ac:dyDescent="0.25">
      <c r="A6" s="59" t="s">
        <v>5</v>
      </c>
      <c r="B6" s="144" t="s">
        <v>86</v>
      </c>
    </row>
    <row r="7" spans="1:9" ht="13.2" customHeight="1" x14ac:dyDescent="0.25">
      <c r="A7" s="59" t="s">
        <v>11</v>
      </c>
      <c r="B7" s="144" t="s">
        <v>49</v>
      </c>
      <c r="D7" s="83" t="s">
        <v>364</v>
      </c>
      <c r="E7" s="73"/>
      <c r="F7" s="84"/>
      <c r="G7" s="84"/>
      <c r="H7" s="84"/>
      <c r="I7" s="84"/>
    </row>
    <row r="8" spans="1:9" ht="13.2" x14ac:dyDescent="0.25">
      <c r="A8" s="59" t="s">
        <v>0</v>
      </c>
      <c r="B8" s="145" t="s">
        <v>87</v>
      </c>
      <c r="D8" s="131" t="s">
        <v>37</v>
      </c>
    </row>
    <row r="9" spans="1:9" ht="13.2" x14ac:dyDescent="0.25">
      <c r="A9" s="59" t="s">
        <v>1</v>
      </c>
      <c r="B9" s="145" t="s">
        <v>88</v>
      </c>
      <c r="C9" s="63"/>
      <c r="D9" s="82" t="s">
        <v>42</v>
      </c>
      <c r="E9" s="63"/>
    </row>
    <row r="10" spans="1:9" ht="13.2" x14ac:dyDescent="0.25">
      <c r="A10" s="59" t="s">
        <v>2</v>
      </c>
      <c r="B10" s="144" t="s">
        <v>66</v>
      </c>
      <c r="C10" s="63"/>
      <c r="D10" s="63"/>
      <c r="E10" s="63"/>
      <c r="F10" s="63"/>
    </row>
    <row r="11" spans="1:9" ht="13.2" x14ac:dyDescent="0.25">
      <c r="A11" s="59" t="s">
        <v>20</v>
      </c>
      <c r="B11" s="144" t="s">
        <v>67</v>
      </c>
      <c r="C11" s="63"/>
      <c r="D11" s="139">
        <v>0</v>
      </c>
      <c r="E11" s="62" t="s">
        <v>14</v>
      </c>
      <c r="F11" s="85" t="s">
        <v>21</v>
      </c>
      <c r="G11" s="135" t="s">
        <v>24</v>
      </c>
      <c r="H11" s="136" t="s">
        <v>25</v>
      </c>
    </row>
    <row r="12" spans="1:9" x14ac:dyDescent="0.25">
      <c r="B12" s="146"/>
      <c r="C12" s="63"/>
      <c r="D12" s="140">
        <f>IF(E12="-","-",IF(E12&gt;0,D11+1,0))</f>
        <v>1</v>
      </c>
      <c r="E12" s="65">
        <f>IF(F12&gt;0,VALUE(MID($D$7,1,F12-1)),"-")</f>
        <v>1</v>
      </c>
      <c r="F12" s="151">
        <f>IF(LEN($D$7)&gt;1,FIND(" ",$D$7,1),0)</f>
        <v>2</v>
      </c>
      <c r="G12" s="152">
        <v>1</v>
      </c>
      <c r="H12" s="153">
        <v>1</v>
      </c>
    </row>
    <row r="13" spans="1:9" x14ac:dyDescent="0.25">
      <c r="B13" s="147"/>
      <c r="C13" s="63"/>
      <c r="D13" s="141">
        <f t="shared" ref="D13:D19" si="0">IF(E13="-","-",IF(E13&gt;0,D12+1,0))</f>
        <v>2</v>
      </c>
      <c r="E13" s="67">
        <f t="shared" ref="E13:E19" si="1">IF(F13&gt;0,VALUE(MID($D$7,F12+1,F13-F12-1)),"-")</f>
        <v>2</v>
      </c>
      <c r="F13" s="86">
        <f t="shared" ref="F13:F19" si="2">IF(AND(F12&gt;0,LEN($D$7)&gt;F12+1),FIND(" ",$D$7,F12+1),0)</f>
        <v>4</v>
      </c>
      <c r="G13" s="133">
        <v>2</v>
      </c>
      <c r="H13" s="137">
        <v>2</v>
      </c>
    </row>
    <row r="14" spans="1:9" x14ac:dyDescent="0.25">
      <c r="B14" s="147"/>
      <c r="C14" s="63"/>
      <c r="D14" s="141">
        <f t="shared" si="0"/>
        <v>3</v>
      </c>
      <c r="E14" s="67">
        <f t="shared" si="1"/>
        <v>3</v>
      </c>
      <c r="F14" s="86">
        <f t="shared" si="2"/>
        <v>6</v>
      </c>
      <c r="G14" s="133">
        <v>3</v>
      </c>
      <c r="H14" s="137">
        <v>3</v>
      </c>
    </row>
    <row r="15" spans="1:9" x14ac:dyDescent="0.25">
      <c r="B15" s="147"/>
      <c r="C15" s="63"/>
      <c r="D15" s="141">
        <f t="shared" si="0"/>
        <v>4</v>
      </c>
      <c r="E15" s="67">
        <f t="shared" si="1"/>
        <v>4</v>
      </c>
      <c r="F15" s="86">
        <f t="shared" si="2"/>
        <v>8</v>
      </c>
      <c r="G15" s="133">
        <v>4</v>
      </c>
      <c r="H15" s="137">
        <v>4</v>
      </c>
    </row>
    <row r="16" spans="1:9" x14ac:dyDescent="0.25">
      <c r="B16" s="147"/>
      <c r="C16" s="63"/>
      <c r="D16" s="141">
        <f t="shared" si="0"/>
        <v>5</v>
      </c>
      <c r="E16" s="67">
        <f t="shared" si="1"/>
        <v>6</v>
      </c>
      <c r="F16" s="86">
        <f t="shared" si="2"/>
        <v>10</v>
      </c>
      <c r="G16" s="133">
        <v>5</v>
      </c>
      <c r="H16" s="137">
        <v>6</v>
      </c>
    </row>
    <row r="17" spans="1:10" x14ac:dyDescent="0.25">
      <c r="B17" s="61" t="str">
        <f>"("&amp;8-COUNTIF(DrawPrep!C3:C34,"&gt;0")&amp;")"</f>
        <v>(0)</v>
      </c>
      <c r="C17" s="63"/>
      <c r="D17" s="141">
        <f t="shared" si="0"/>
        <v>6</v>
      </c>
      <c r="E17" s="67">
        <f t="shared" si="1"/>
        <v>5</v>
      </c>
      <c r="F17" s="86">
        <f t="shared" si="2"/>
        <v>12</v>
      </c>
      <c r="G17" s="133">
        <v>6</v>
      </c>
      <c r="H17" s="137">
        <v>5</v>
      </c>
    </row>
    <row r="18" spans="1:10" ht="13.2" x14ac:dyDescent="0.25">
      <c r="A18" s="59" t="s">
        <v>41</v>
      </c>
      <c r="B18" s="205">
        <v>0</v>
      </c>
      <c r="C18" s="63"/>
      <c r="D18" s="141">
        <f t="shared" si="0"/>
        <v>7</v>
      </c>
      <c r="E18" s="67">
        <f t="shared" si="1"/>
        <v>8</v>
      </c>
      <c r="F18" s="86">
        <f t="shared" si="2"/>
        <v>14</v>
      </c>
      <c r="G18" s="133">
        <v>7</v>
      </c>
      <c r="H18" s="137">
        <v>8</v>
      </c>
      <c r="J18" s="216" t="s">
        <v>44</v>
      </c>
    </row>
    <row r="19" spans="1:10" ht="13.2" x14ac:dyDescent="0.25">
      <c r="A19" s="59" t="s">
        <v>36</v>
      </c>
      <c r="B19" s="206">
        <v>2</v>
      </c>
      <c r="C19" s="63"/>
      <c r="D19" s="142">
        <f t="shared" si="0"/>
        <v>8</v>
      </c>
      <c r="E19" s="66">
        <f t="shared" si="1"/>
        <v>7</v>
      </c>
      <c r="F19" s="87">
        <f t="shared" si="2"/>
        <v>16</v>
      </c>
      <c r="G19" s="134">
        <v>8</v>
      </c>
      <c r="H19" s="138">
        <v>7</v>
      </c>
      <c r="J19" s="217" t="str">
        <f>IF(Setup!$B$19&gt;0,LEFT(DrawPrep!D3,FIND(" ",DrawPrep!D3)-1))</f>
        <v>ΤΣΙΤΣΙΠΑΣ</v>
      </c>
    </row>
    <row r="20" spans="1:10" x14ac:dyDescent="0.25">
      <c r="C20" s="63"/>
      <c r="D20" s="49"/>
      <c r="E20" s="107"/>
      <c r="F20" s="96"/>
      <c r="G20" s="105"/>
      <c r="H20" s="105"/>
      <c r="J20" s="217" t="str">
        <f>IF(Setup!$B$19&gt;1,LEFT(DrawPrep!D4,FIND(" ",DrawPrep!D4)-1))</f>
        <v>ΑΝΤΩΝΟΠΟΥΛΟΣ</v>
      </c>
    </row>
    <row r="21" spans="1:10" x14ac:dyDescent="0.25">
      <c r="A21" s="148" t="s">
        <v>48</v>
      </c>
      <c r="B21" s="149" t="str">
        <f>CONCATENATE(8-$B$18," - ",$B$19," - ",8-$B$19-$B$18)</f>
        <v>8 - 2 - 6</v>
      </c>
      <c r="C21" s="63"/>
      <c r="D21" s="49"/>
      <c r="E21" s="107"/>
      <c r="F21" s="96"/>
      <c r="G21" s="105"/>
      <c r="H21" s="105"/>
    </row>
    <row r="22" spans="1:10" ht="13.2" x14ac:dyDescent="0.25">
      <c r="A22" s="63"/>
      <c r="B22" s="80"/>
      <c r="C22" s="63"/>
      <c r="D22" s="49"/>
      <c r="E22" s="107"/>
      <c r="F22" s="96"/>
      <c r="G22" s="105"/>
      <c r="H22" s="105"/>
    </row>
    <row r="23" spans="1:10" x14ac:dyDescent="0.25">
      <c r="C23" s="63"/>
      <c r="D23" s="49"/>
      <c r="E23" s="107"/>
      <c r="F23" s="96"/>
      <c r="G23" s="105"/>
      <c r="H23" s="105"/>
    </row>
    <row r="24" spans="1:10" x14ac:dyDescent="0.25">
      <c r="C24" s="63"/>
      <c r="D24" s="49"/>
      <c r="E24" s="107"/>
      <c r="F24" s="96"/>
      <c r="G24" s="105"/>
      <c r="H24" s="105"/>
    </row>
    <row r="25" spans="1:10" x14ac:dyDescent="0.25">
      <c r="C25" s="63"/>
      <c r="D25" s="49"/>
      <c r="E25" s="107"/>
      <c r="F25" s="96"/>
      <c r="G25" s="105"/>
      <c r="H25" s="105"/>
    </row>
    <row r="26" spans="1:10" x14ac:dyDescent="0.25">
      <c r="C26" s="63"/>
      <c r="D26" s="49"/>
      <c r="E26" s="107"/>
      <c r="F26" s="96"/>
      <c r="G26" s="105"/>
      <c r="H26" s="105"/>
    </row>
    <row r="27" spans="1:10" x14ac:dyDescent="0.25">
      <c r="A27" s="150"/>
      <c r="B27" s="63"/>
      <c r="C27" s="63"/>
      <c r="D27" s="49"/>
      <c r="E27" s="107"/>
      <c r="F27" s="96"/>
      <c r="G27" s="105"/>
      <c r="H27" s="105"/>
    </row>
    <row r="28" spans="1:10" x14ac:dyDescent="0.25">
      <c r="A28" s="150"/>
      <c r="B28" s="63"/>
      <c r="C28" s="63"/>
    </row>
    <row r="29" spans="1:10" x14ac:dyDescent="0.25">
      <c r="A29" s="167" t="s">
        <v>43</v>
      </c>
      <c r="B29" s="63"/>
      <c r="C29" s="63"/>
    </row>
    <row r="30" spans="1:10" x14ac:dyDescent="0.25">
      <c r="A30" s="84"/>
      <c r="B30" s="63"/>
      <c r="C30" s="63"/>
    </row>
    <row r="31" spans="1:10" x14ac:dyDescent="0.25">
      <c r="B31" s="63"/>
      <c r="C31" s="63" t="s">
        <v>23</v>
      </c>
    </row>
    <row r="32" spans="1:10" x14ac:dyDescent="0.25">
      <c r="A32" s="113"/>
      <c r="B32" s="63"/>
      <c r="C32" s="63"/>
    </row>
    <row r="33" spans="1:8" x14ac:dyDescent="0.25">
      <c r="C33" s="63"/>
    </row>
    <row r="34" spans="1:8" x14ac:dyDescent="0.25">
      <c r="C34" s="63"/>
    </row>
    <row r="35" spans="1:8" x14ac:dyDescent="0.25">
      <c r="A35" s="74"/>
      <c r="C35" s="63"/>
    </row>
    <row r="36" spans="1:8" x14ac:dyDescent="0.25">
      <c r="A36" s="74"/>
      <c r="C36" s="63"/>
    </row>
    <row r="37" spans="1:8" ht="12" x14ac:dyDescent="0.25">
      <c r="A37" s="76"/>
      <c r="B37" s="70"/>
      <c r="C37" s="63"/>
    </row>
    <row r="38" spans="1:8" ht="12" x14ac:dyDescent="0.25">
      <c r="B38" s="60"/>
      <c r="C38" s="63"/>
    </row>
    <row r="39" spans="1:8" x14ac:dyDescent="0.25">
      <c r="B39" s="110"/>
      <c r="C39" s="63"/>
      <c r="D39" s="49"/>
      <c r="E39" s="107"/>
      <c r="F39" s="96"/>
      <c r="G39" s="105"/>
      <c r="H39" s="105"/>
    </row>
    <row r="40" spans="1:8" x14ac:dyDescent="0.25">
      <c r="C40" s="84"/>
      <c r="D40" s="49"/>
      <c r="E40" s="107"/>
      <c r="F40" s="96"/>
      <c r="G40" s="105"/>
      <c r="H40" s="105"/>
    </row>
    <row r="41" spans="1:8" x14ac:dyDescent="0.25">
      <c r="C41" s="84"/>
      <c r="D41" s="49"/>
      <c r="E41" s="107"/>
      <c r="F41" s="96"/>
      <c r="G41" s="105"/>
      <c r="H41" s="105"/>
    </row>
    <row r="42" spans="1:8" x14ac:dyDescent="0.25">
      <c r="C42" s="84"/>
      <c r="D42" s="49"/>
      <c r="E42" s="107"/>
      <c r="F42" s="96"/>
      <c r="G42" s="105"/>
      <c r="H42" s="105"/>
    </row>
    <row r="43" spans="1:8" x14ac:dyDescent="0.25">
      <c r="C43" s="84"/>
      <c r="D43" s="49"/>
      <c r="E43" s="107"/>
      <c r="F43" s="96"/>
      <c r="G43" s="105"/>
      <c r="H43" s="105"/>
    </row>
    <row r="44" spans="1:8" x14ac:dyDescent="0.25">
      <c r="C44" s="84"/>
      <c r="D44" s="49"/>
      <c r="E44" s="107"/>
      <c r="F44" s="96"/>
      <c r="G44" s="105"/>
      <c r="H44" s="105"/>
    </row>
    <row r="45" spans="1:8" x14ac:dyDescent="0.25">
      <c r="C45" s="84"/>
      <c r="D45" s="49"/>
      <c r="E45" s="107"/>
      <c r="F45" s="96"/>
      <c r="G45" s="105"/>
      <c r="H45" s="105"/>
    </row>
    <row r="46" spans="1:8" x14ac:dyDescent="0.25">
      <c r="C46" s="84"/>
      <c r="D46" s="49"/>
      <c r="E46" s="107"/>
      <c r="F46" s="96"/>
      <c r="G46" s="105"/>
      <c r="H46" s="105"/>
    </row>
    <row r="47" spans="1:8" x14ac:dyDescent="0.25">
      <c r="C47" s="84"/>
      <c r="D47" s="49"/>
      <c r="E47" s="107"/>
      <c r="F47" s="96"/>
      <c r="G47" s="105"/>
      <c r="H47" s="105"/>
    </row>
    <row r="48" spans="1:8" x14ac:dyDescent="0.25">
      <c r="C48" s="84"/>
      <c r="D48" s="49"/>
      <c r="E48" s="107"/>
      <c r="F48" s="96"/>
      <c r="G48" s="105"/>
      <c r="H48" s="105"/>
    </row>
    <row r="49" spans="1:8" x14ac:dyDescent="0.25">
      <c r="C49" s="84"/>
      <c r="D49" s="49"/>
      <c r="E49" s="107"/>
      <c r="F49" s="96"/>
      <c r="G49" s="105"/>
      <c r="H49" s="105"/>
    </row>
    <row r="50" spans="1:8" x14ac:dyDescent="0.25">
      <c r="C50" s="84"/>
      <c r="D50" s="49"/>
      <c r="E50" s="107"/>
      <c r="F50" s="96"/>
      <c r="G50" s="105"/>
      <c r="H50" s="105"/>
    </row>
    <row r="51" spans="1:8" x14ac:dyDescent="0.25">
      <c r="C51" s="84"/>
      <c r="D51" s="49"/>
      <c r="E51" s="107"/>
      <c r="F51" s="96"/>
      <c r="G51" s="105"/>
      <c r="H51" s="105"/>
    </row>
    <row r="52" spans="1:8" x14ac:dyDescent="0.25">
      <c r="C52" s="84"/>
      <c r="D52" s="49"/>
      <c r="E52" s="107"/>
      <c r="F52" s="96"/>
      <c r="G52" s="105"/>
      <c r="H52" s="105"/>
    </row>
    <row r="53" spans="1:8" x14ac:dyDescent="0.25">
      <c r="C53" s="84"/>
      <c r="D53" s="49"/>
      <c r="E53" s="107"/>
      <c r="F53" s="96"/>
      <c r="G53" s="105"/>
      <c r="H53" s="105"/>
    </row>
    <row r="54" spans="1:8" x14ac:dyDescent="0.25">
      <c r="C54" s="84"/>
      <c r="D54" s="49"/>
      <c r="E54" s="107"/>
      <c r="F54" s="96"/>
      <c r="G54" s="105"/>
      <c r="H54" s="105"/>
    </row>
    <row r="55" spans="1:8" x14ac:dyDescent="0.25">
      <c r="C55" s="84"/>
      <c r="D55" s="49"/>
      <c r="E55" s="107"/>
      <c r="F55" s="96"/>
      <c r="G55" s="105"/>
      <c r="H55" s="105"/>
    </row>
    <row r="56" spans="1:8" x14ac:dyDescent="0.25">
      <c r="C56" s="84"/>
      <c r="D56" s="49"/>
      <c r="E56" s="107"/>
      <c r="F56" s="96"/>
      <c r="G56" s="105"/>
      <c r="H56" s="105"/>
    </row>
    <row r="57" spans="1:8" x14ac:dyDescent="0.25">
      <c r="C57" s="84"/>
      <c r="D57" s="49"/>
      <c r="E57" s="107"/>
      <c r="F57" s="96"/>
      <c r="G57" s="105"/>
      <c r="H57" s="105"/>
    </row>
    <row r="58" spans="1:8" x14ac:dyDescent="0.25">
      <c r="C58" s="84"/>
      <c r="D58" s="49"/>
      <c r="E58" s="107"/>
      <c r="F58" s="96"/>
      <c r="G58" s="105"/>
      <c r="H58" s="105"/>
    </row>
    <row r="59" spans="1:8" x14ac:dyDescent="0.25">
      <c r="C59" s="84"/>
      <c r="D59" s="49"/>
      <c r="E59" s="107"/>
      <c r="F59" s="96"/>
      <c r="G59" s="105"/>
      <c r="H59" s="105"/>
    </row>
    <row r="60" spans="1:8" x14ac:dyDescent="0.25">
      <c r="C60" s="84"/>
      <c r="D60" s="49"/>
      <c r="E60" s="107"/>
      <c r="F60" s="96"/>
      <c r="G60" s="105"/>
      <c r="H60" s="105"/>
    </row>
    <row r="61" spans="1:8" x14ac:dyDescent="0.25">
      <c r="C61" s="84"/>
      <c r="D61" s="49"/>
      <c r="E61" s="107"/>
      <c r="F61" s="96"/>
      <c r="G61" s="105"/>
      <c r="H61" s="105"/>
    </row>
    <row r="62" spans="1:8" x14ac:dyDescent="0.25">
      <c r="C62" s="84"/>
      <c r="D62" s="49"/>
      <c r="E62" s="107"/>
      <c r="F62" s="96"/>
      <c r="G62" s="105"/>
      <c r="H62" s="105"/>
    </row>
    <row r="63" spans="1:8" x14ac:dyDescent="0.25">
      <c r="F63" s="63"/>
    </row>
    <row r="64" spans="1:8" x14ac:dyDescent="0.25">
      <c r="F64" s="63"/>
    </row>
    <row r="65" spans="6:6" x14ac:dyDescent="0.25">
      <c r="F65" s="63"/>
    </row>
    <row r="66" spans="6:6" x14ac:dyDescent="0.25">
      <c r="F66" s="63"/>
    </row>
    <row r="67" spans="6:6" x14ac:dyDescent="0.25">
      <c r="F67" s="63"/>
    </row>
    <row r="68" spans="6:6" x14ac:dyDescent="0.25">
      <c r="F68" s="63"/>
    </row>
    <row r="69" spans="6:6" x14ac:dyDescent="0.25">
      <c r="F69" s="63"/>
    </row>
    <row r="70" spans="6:6" x14ac:dyDescent="0.25">
      <c r="F70" s="63"/>
    </row>
  </sheetData>
  <phoneticPr fontId="1" type="noConversion"/>
  <printOptions horizontalCentered="1"/>
  <pageMargins left="0.39370078740157483" right="0.39370078740157483" top="0.98425196850393704" bottom="0.39370078740157483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Line="0" autoPict="0" macro="[0]!Draw08">
                <anchor moveWithCells="1" sizeWithCells="1">
                  <from>
                    <xdr:col>0</xdr:col>
                    <xdr:colOff>281940</xdr:colOff>
                    <xdr:row>21</xdr:row>
                    <xdr:rowOff>106680</xdr:rowOff>
                  </from>
                  <to>
                    <xdr:col>0</xdr:col>
                    <xdr:colOff>1013460</xdr:colOff>
                    <xdr:row>23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03"/>
  <sheetViews>
    <sheetView workbookViewId="0">
      <selection activeCell="A2" sqref="A2"/>
    </sheetView>
  </sheetViews>
  <sheetFormatPr defaultRowHeight="13.2" x14ac:dyDescent="0.25"/>
  <cols>
    <col min="1" max="1" width="6.21875" style="199" customWidth="1"/>
    <col min="2" max="2" width="27.88671875" bestFit="1" customWidth="1"/>
    <col min="3" max="3" width="5.6640625" style="199" customWidth="1"/>
    <col min="4" max="4" width="24.5546875" bestFit="1" customWidth="1"/>
    <col min="5" max="5" width="6.6640625" style="199" customWidth="1"/>
    <col min="7" max="7" width="45.5546875" bestFit="1" customWidth="1"/>
  </cols>
  <sheetData>
    <row r="1" spans="1:7" x14ac:dyDescent="0.25">
      <c r="A1" s="196" t="s">
        <v>68</v>
      </c>
      <c r="B1" s="197" t="s">
        <v>6</v>
      </c>
      <c r="C1" s="196" t="s">
        <v>69</v>
      </c>
      <c r="D1" s="196" t="s">
        <v>10</v>
      </c>
      <c r="E1" s="196" t="s">
        <v>70</v>
      </c>
    </row>
    <row r="2" spans="1:7" x14ac:dyDescent="0.25">
      <c r="A2" s="207">
        <v>25438</v>
      </c>
      <c r="B2" s="208" t="s">
        <v>89</v>
      </c>
      <c r="C2" s="207">
        <v>1998</v>
      </c>
      <c r="D2" s="209" t="s">
        <v>90</v>
      </c>
      <c r="E2" s="49">
        <v>190</v>
      </c>
      <c r="G2" s="198" t="s">
        <v>83</v>
      </c>
    </row>
    <row r="3" spans="1:7" x14ac:dyDescent="0.25">
      <c r="A3" s="207">
        <v>23775</v>
      </c>
      <c r="B3" s="210" t="s">
        <v>91</v>
      </c>
      <c r="C3" s="207">
        <v>1998</v>
      </c>
      <c r="D3" s="209" t="s">
        <v>92</v>
      </c>
      <c r="E3" s="211">
        <v>180</v>
      </c>
    </row>
    <row r="4" spans="1:7" x14ac:dyDescent="0.25">
      <c r="A4" s="207">
        <v>25875</v>
      </c>
      <c r="B4" s="210" t="s">
        <v>93</v>
      </c>
      <c r="C4" s="207">
        <v>1998</v>
      </c>
      <c r="D4" s="209" t="s">
        <v>94</v>
      </c>
      <c r="E4" s="211">
        <v>160</v>
      </c>
    </row>
    <row r="5" spans="1:7" x14ac:dyDescent="0.25">
      <c r="A5" s="207">
        <v>24845</v>
      </c>
      <c r="B5" s="210" t="s">
        <v>95</v>
      </c>
      <c r="C5" s="207">
        <v>1998</v>
      </c>
      <c r="D5" s="209" t="s">
        <v>62</v>
      </c>
      <c r="E5" s="211">
        <v>140</v>
      </c>
    </row>
    <row r="6" spans="1:7" x14ac:dyDescent="0.25">
      <c r="A6" s="207">
        <v>23517</v>
      </c>
      <c r="B6" s="210" t="s">
        <v>96</v>
      </c>
      <c r="C6" s="207">
        <v>1998</v>
      </c>
      <c r="D6" s="209" t="s">
        <v>97</v>
      </c>
      <c r="E6" s="211">
        <v>140</v>
      </c>
    </row>
    <row r="7" spans="1:7" x14ac:dyDescent="0.25">
      <c r="A7" s="207">
        <v>25297</v>
      </c>
      <c r="B7" s="210" t="s">
        <v>98</v>
      </c>
      <c r="C7" s="207">
        <v>1999</v>
      </c>
      <c r="D7" s="209" t="s">
        <v>62</v>
      </c>
      <c r="E7" s="211">
        <v>61</v>
      </c>
    </row>
    <row r="8" spans="1:7" x14ac:dyDescent="0.25">
      <c r="A8" s="207">
        <v>26190</v>
      </c>
      <c r="B8" s="210" t="s">
        <v>99</v>
      </c>
      <c r="C8" s="207">
        <v>1999</v>
      </c>
      <c r="D8" s="209" t="s">
        <v>71</v>
      </c>
      <c r="E8" s="211">
        <v>60</v>
      </c>
    </row>
    <row r="9" spans="1:7" x14ac:dyDescent="0.25">
      <c r="A9" s="207">
        <v>22866</v>
      </c>
      <c r="B9" s="210" t="s">
        <v>100</v>
      </c>
      <c r="C9" s="207">
        <v>1998</v>
      </c>
      <c r="D9" s="209" t="s">
        <v>101</v>
      </c>
      <c r="E9" s="211">
        <v>60</v>
      </c>
    </row>
    <row r="10" spans="1:7" x14ac:dyDescent="0.25">
      <c r="A10" s="207">
        <v>25296</v>
      </c>
      <c r="B10" s="210" t="s">
        <v>102</v>
      </c>
      <c r="C10" s="207">
        <v>1998</v>
      </c>
      <c r="D10" s="209" t="s">
        <v>103</v>
      </c>
      <c r="E10" s="211">
        <v>60</v>
      </c>
    </row>
    <row r="11" spans="1:7" x14ac:dyDescent="0.25">
      <c r="A11" s="207">
        <v>24516</v>
      </c>
      <c r="B11" s="210" t="s">
        <v>104</v>
      </c>
      <c r="C11" s="207">
        <v>1998</v>
      </c>
      <c r="D11" s="209" t="s">
        <v>105</v>
      </c>
      <c r="E11" s="211">
        <v>58</v>
      </c>
    </row>
    <row r="12" spans="1:7" x14ac:dyDescent="0.25">
      <c r="A12" s="207">
        <v>26317</v>
      </c>
      <c r="B12" s="210" t="s">
        <v>106</v>
      </c>
      <c r="C12" s="207">
        <v>1999</v>
      </c>
      <c r="D12" s="209" t="s">
        <v>107</v>
      </c>
      <c r="E12" s="211">
        <v>58</v>
      </c>
    </row>
    <row r="13" spans="1:7" x14ac:dyDescent="0.25">
      <c r="A13" s="207">
        <v>26297</v>
      </c>
      <c r="B13" s="210" t="s">
        <v>108</v>
      </c>
      <c r="C13" s="207">
        <v>1999</v>
      </c>
      <c r="D13" s="209" t="s">
        <v>109</v>
      </c>
      <c r="E13" s="211">
        <v>56</v>
      </c>
    </row>
    <row r="14" spans="1:7" x14ac:dyDescent="0.25">
      <c r="A14" s="207">
        <v>23040</v>
      </c>
      <c r="B14" s="210" t="s">
        <v>110</v>
      </c>
      <c r="C14" s="207">
        <v>1998</v>
      </c>
      <c r="D14" s="209" t="s">
        <v>111</v>
      </c>
      <c r="E14" s="211">
        <v>55</v>
      </c>
    </row>
    <row r="15" spans="1:7" x14ac:dyDescent="0.25">
      <c r="A15" s="207">
        <v>30054</v>
      </c>
      <c r="B15" s="210" t="s">
        <v>112</v>
      </c>
      <c r="C15" s="207">
        <v>2001</v>
      </c>
      <c r="D15" s="209" t="s">
        <v>71</v>
      </c>
      <c r="E15" s="211">
        <v>53</v>
      </c>
    </row>
    <row r="16" spans="1:7" x14ac:dyDescent="0.25">
      <c r="A16" s="207">
        <v>28396</v>
      </c>
      <c r="B16" s="210" t="s">
        <v>113</v>
      </c>
      <c r="C16" s="207">
        <v>2000</v>
      </c>
      <c r="D16" s="209" t="s">
        <v>105</v>
      </c>
      <c r="E16" s="211">
        <v>49</v>
      </c>
    </row>
    <row r="17" spans="1:5" x14ac:dyDescent="0.25">
      <c r="A17" s="31">
        <v>30186</v>
      </c>
      <c r="B17" s="210" t="s">
        <v>114</v>
      </c>
      <c r="C17" s="207">
        <v>1999</v>
      </c>
      <c r="D17" s="212" t="s">
        <v>115</v>
      </c>
      <c r="E17" s="211">
        <v>48</v>
      </c>
    </row>
    <row r="18" spans="1:5" x14ac:dyDescent="0.25">
      <c r="A18" s="213">
        <v>26389</v>
      </c>
      <c r="B18" s="210" t="s">
        <v>116</v>
      </c>
      <c r="C18" s="207">
        <v>1999</v>
      </c>
      <c r="D18" s="214" t="s">
        <v>117</v>
      </c>
      <c r="E18" s="211">
        <v>46</v>
      </c>
    </row>
    <row r="19" spans="1:5" x14ac:dyDescent="0.25">
      <c r="A19" s="207">
        <v>24511</v>
      </c>
      <c r="B19" s="210" t="s">
        <v>80</v>
      </c>
      <c r="C19" s="207">
        <v>1998</v>
      </c>
      <c r="D19" s="209" t="s">
        <v>62</v>
      </c>
      <c r="E19" s="211">
        <v>46</v>
      </c>
    </row>
    <row r="20" spans="1:5" x14ac:dyDescent="0.25">
      <c r="A20" s="207">
        <v>26478</v>
      </c>
      <c r="B20" s="210" t="s">
        <v>118</v>
      </c>
      <c r="C20" s="207">
        <v>1998</v>
      </c>
      <c r="D20" s="209" t="s">
        <v>119</v>
      </c>
      <c r="E20" s="211">
        <v>46</v>
      </c>
    </row>
    <row r="21" spans="1:5" x14ac:dyDescent="0.25">
      <c r="A21" s="207">
        <v>27180</v>
      </c>
      <c r="B21" s="210" t="s">
        <v>75</v>
      </c>
      <c r="C21" s="207">
        <v>1998</v>
      </c>
      <c r="D21" s="209" t="s">
        <v>62</v>
      </c>
      <c r="E21" s="211">
        <v>43</v>
      </c>
    </row>
    <row r="22" spans="1:5" x14ac:dyDescent="0.25">
      <c r="A22" s="207">
        <v>26914</v>
      </c>
      <c r="B22" s="210" t="s">
        <v>76</v>
      </c>
      <c r="C22" s="207">
        <v>1998</v>
      </c>
      <c r="D22" s="209" t="s">
        <v>62</v>
      </c>
      <c r="E22" s="211">
        <v>41</v>
      </c>
    </row>
    <row r="23" spans="1:5" x14ac:dyDescent="0.25">
      <c r="A23" s="207">
        <v>28144</v>
      </c>
      <c r="B23" s="210" t="s">
        <v>120</v>
      </c>
      <c r="C23" s="207">
        <v>1998</v>
      </c>
      <c r="D23" s="209" t="s">
        <v>111</v>
      </c>
      <c r="E23" s="211">
        <v>41</v>
      </c>
    </row>
    <row r="24" spans="1:5" x14ac:dyDescent="0.25">
      <c r="A24" s="207">
        <v>27583</v>
      </c>
      <c r="B24" s="210" t="s">
        <v>121</v>
      </c>
      <c r="C24" s="207">
        <v>1999</v>
      </c>
      <c r="D24" s="209" t="s">
        <v>103</v>
      </c>
      <c r="E24" s="211">
        <v>41</v>
      </c>
    </row>
    <row r="25" spans="1:5" x14ac:dyDescent="0.25">
      <c r="A25" s="207">
        <v>28285</v>
      </c>
      <c r="B25" s="210" t="s">
        <v>122</v>
      </c>
      <c r="C25" s="207">
        <v>1999</v>
      </c>
      <c r="D25" s="209" t="s">
        <v>105</v>
      </c>
      <c r="E25" s="211">
        <v>41</v>
      </c>
    </row>
    <row r="26" spans="1:5" x14ac:dyDescent="0.25">
      <c r="A26" s="207">
        <v>24115</v>
      </c>
      <c r="B26" s="210" t="s">
        <v>123</v>
      </c>
      <c r="C26" s="207">
        <v>1999</v>
      </c>
      <c r="D26" s="209" t="s">
        <v>124</v>
      </c>
      <c r="E26" s="211">
        <v>39</v>
      </c>
    </row>
    <row r="27" spans="1:5" x14ac:dyDescent="0.25">
      <c r="A27" s="213">
        <v>29274</v>
      </c>
      <c r="B27" s="210" t="s">
        <v>125</v>
      </c>
      <c r="C27" s="207">
        <v>1999</v>
      </c>
      <c r="D27" s="214" t="s">
        <v>126</v>
      </c>
      <c r="E27" s="211">
        <v>38</v>
      </c>
    </row>
    <row r="28" spans="1:5" x14ac:dyDescent="0.25">
      <c r="A28" s="31">
        <v>26385</v>
      </c>
      <c r="B28" s="210" t="s">
        <v>127</v>
      </c>
      <c r="C28" s="31">
        <v>1998</v>
      </c>
      <c r="D28" s="209" t="s">
        <v>128</v>
      </c>
      <c r="E28" s="211">
        <v>36</v>
      </c>
    </row>
    <row r="29" spans="1:5" x14ac:dyDescent="0.25">
      <c r="A29" s="207">
        <v>22876</v>
      </c>
      <c r="B29" s="210" t="s">
        <v>129</v>
      </c>
      <c r="C29" s="31">
        <v>1998</v>
      </c>
      <c r="D29" s="209" t="s">
        <v>130</v>
      </c>
      <c r="E29" s="211">
        <v>34</v>
      </c>
    </row>
    <row r="30" spans="1:5" x14ac:dyDescent="0.25">
      <c r="A30" s="31">
        <v>27398</v>
      </c>
      <c r="B30" s="210" t="s">
        <v>131</v>
      </c>
      <c r="C30" s="207">
        <v>1999</v>
      </c>
      <c r="D30" s="212" t="s">
        <v>132</v>
      </c>
      <c r="E30" s="211">
        <v>31.8</v>
      </c>
    </row>
    <row r="31" spans="1:5" x14ac:dyDescent="0.25">
      <c r="A31" s="207">
        <v>27874</v>
      </c>
      <c r="B31" s="210" t="s">
        <v>133</v>
      </c>
      <c r="C31" s="207">
        <v>1998</v>
      </c>
      <c r="D31" s="209" t="s">
        <v>134</v>
      </c>
      <c r="E31" s="211">
        <v>31</v>
      </c>
    </row>
    <row r="32" spans="1:5" x14ac:dyDescent="0.25">
      <c r="A32" s="213">
        <v>22656</v>
      </c>
      <c r="B32" s="210" t="s">
        <v>135</v>
      </c>
      <c r="C32" s="207">
        <v>1999</v>
      </c>
      <c r="D32" s="209" t="s">
        <v>136</v>
      </c>
      <c r="E32" s="211">
        <v>31</v>
      </c>
    </row>
    <row r="33" spans="1:5" x14ac:dyDescent="0.25">
      <c r="A33" s="207">
        <v>27879</v>
      </c>
      <c r="B33" s="210" t="s">
        <v>137</v>
      </c>
      <c r="C33" s="207">
        <v>1998</v>
      </c>
      <c r="D33" s="209" t="s">
        <v>138</v>
      </c>
      <c r="E33" s="211">
        <v>29</v>
      </c>
    </row>
    <row r="34" spans="1:5" x14ac:dyDescent="0.25">
      <c r="A34" s="31">
        <v>28357</v>
      </c>
      <c r="B34" s="210" t="s">
        <v>139</v>
      </c>
      <c r="C34" s="31">
        <v>1999</v>
      </c>
      <c r="D34" s="209" t="s">
        <v>140</v>
      </c>
      <c r="E34" s="211">
        <v>27</v>
      </c>
    </row>
    <row r="35" spans="1:5" x14ac:dyDescent="0.25">
      <c r="A35" s="207">
        <v>26191</v>
      </c>
      <c r="B35" s="210" t="s">
        <v>141</v>
      </c>
      <c r="C35" s="207">
        <v>1999</v>
      </c>
      <c r="D35" s="209" t="s">
        <v>90</v>
      </c>
      <c r="E35" s="211">
        <v>27</v>
      </c>
    </row>
    <row r="36" spans="1:5" x14ac:dyDescent="0.25">
      <c r="A36" s="31">
        <v>29651</v>
      </c>
      <c r="B36" s="210" t="s">
        <v>142</v>
      </c>
      <c r="C36" s="207">
        <v>1998</v>
      </c>
      <c r="D36" s="209" t="s">
        <v>143</v>
      </c>
      <c r="E36" s="211">
        <v>26</v>
      </c>
    </row>
    <row r="37" spans="1:5" x14ac:dyDescent="0.25">
      <c r="A37" s="207">
        <v>26859</v>
      </c>
      <c r="B37" s="210" t="s">
        <v>144</v>
      </c>
      <c r="C37" s="207">
        <v>1999</v>
      </c>
      <c r="D37" s="209" t="s">
        <v>117</v>
      </c>
      <c r="E37" s="211">
        <v>26</v>
      </c>
    </row>
    <row r="38" spans="1:5" x14ac:dyDescent="0.25">
      <c r="A38" s="207">
        <v>23091</v>
      </c>
      <c r="B38" s="210" t="s">
        <v>145</v>
      </c>
      <c r="C38" s="207">
        <v>1998</v>
      </c>
      <c r="D38" s="209" t="s">
        <v>130</v>
      </c>
      <c r="E38" s="211">
        <v>24</v>
      </c>
    </row>
    <row r="39" spans="1:5" x14ac:dyDescent="0.25">
      <c r="A39" s="207">
        <v>26836</v>
      </c>
      <c r="B39" s="210" t="s">
        <v>146</v>
      </c>
      <c r="C39" s="207">
        <v>1999</v>
      </c>
      <c r="D39" s="209" t="s">
        <v>138</v>
      </c>
      <c r="E39" s="211">
        <v>23.5</v>
      </c>
    </row>
    <row r="40" spans="1:5" x14ac:dyDescent="0.25">
      <c r="A40" s="207">
        <v>24506</v>
      </c>
      <c r="B40" s="210" t="s">
        <v>147</v>
      </c>
      <c r="C40" s="31">
        <v>1998</v>
      </c>
      <c r="D40" s="209" t="s">
        <v>148</v>
      </c>
      <c r="E40" s="211">
        <v>23</v>
      </c>
    </row>
    <row r="41" spans="1:5" x14ac:dyDescent="0.25">
      <c r="A41" s="207">
        <v>26459</v>
      </c>
      <c r="B41" s="210" t="s">
        <v>149</v>
      </c>
      <c r="C41" s="207">
        <v>1999</v>
      </c>
      <c r="D41" s="209" t="s">
        <v>119</v>
      </c>
      <c r="E41" s="211">
        <v>19.5</v>
      </c>
    </row>
    <row r="42" spans="1:5" x14ac:dyDescent="0.25">
      <c r="A42" s="207">
        <v>29817</v>
      </c>
      <c r="B42" s="210" t="s">
        <v>150</v>
      </c>
      <c r="C42" s="207">
        <v>1999</v>
      </c>
      <c r="D42" s="209" t="s">
        <v>151</v>
      </c>
      <c r="E42" s="211">
        <v>15</v>
      </c>
    </row>
    <row r="43" spans="1:5" x14ac:dyDescent="0.25">
      <c r="A43" s="211">
        <v>26507</v>
      </c>
      <c r="B43" s="210" t="s">
        <v>152</v>
      </c>
      <c r="C43" s="211">
        <v>1999</v>
      </c>
      <c r="D43" s="215" t="s">
        <v>132</v>
      </c>
      <c r="E43" s="211">
        <v>14.8</v>
      </c>
    </row>
    <row r="44" spans="1:5" x14ac:dyDescent="0.25">
      <c r="A44" s="211">
        <v>25238</v>
      </c>
      <c r="B44" s="210" t="s">
        <v>73</v>
      </c>
      <c r="C44" s="211">
        <v>1998</v>
      </c>
      <c r="D44" s="215" t="s">
        <v>63</v>
      </c>
      <c r="E44" s="211">
        <v>14.8</v>
      </c>
    </row>
    <row r="45" spans="1:5" x14ac:dyDescent="0.25">
      <c r="A45" s="211">
        <v>26075</v>
      </c>
      <c r="B45" s="210" t="s">
        <v>153</v>
      </c>
      <c r="C45" s="211">
        <v>1998</v>
      </c>
      <c r="D45" s="215" t="s">
        <v>107</v>
      </c>
      <c r="E45" s="211">
        <v>14.5</v>
      </c>
    </row>
    <row r="46" spans="1:5" x14ac:dyDescent="0.25">
      <c r="A46" s="211">
        <v>27504</v>
      </c>
      <c r="B46" s="210" t="s">
        <v>154</v>
      </c>
      <c r="C46" s="211">
        <v>1998</v>
      </c>
      <c r="D46" s="215" t="s">
        <v>155</v>
      </c>
      <c r="E46" s="211">
        <v>14</v>
      </c>
    </row>
    <row r="47" spans="1:5" x14ac:dyDescent="0.25">
      <c r="A47" s="211">
        <v>25295</v>
      </c>
      <c r="B47" s="210" t="s">
        <v>156</v>
      </c>
      <c r="C47" s="211">
        <v>1998</v>
      </c>
      <c r="D47" s="215" t="s">
        <v>103</v>
      </c>
      <c r="E47" s="211">
        <v>14</v>
      </c>
    </row>
    <row r="48" spans="1:5" x14ac:dyDescent="0.25">
      <c r="A48" s="211">
        <v>25828</v>
      </c>
      <c r="B48" s="210" t="s">
        <v>157</v>
      </c>
      <c r="C48" s="211">
        <v>1998</v>
      </c>
      <c r="D48" s="215" t="s">
        <v>119</v>
      </c>
      <c r="E48" s="211">
        <v>14</v>
      </c>
    </row>
    <row r="49" spans="1:5" x14ac:dyDescent="0.25">
      <c r="A49" s="211">
        <v>29615</v>
      </c>
      <c r="B49" s="210" t="s">
        <v>158</v>
      </c>
      <c r="C49" s="211">
        <v>1998</v>
      </c>
      <c r="D49" s="215" t="s">
        <v>107</v>
      </c>
      <c r="E49" s="211">
        <v>11.8</v>
      </c>
    </row>
    <row r="50" spans="1:5" x14ac:dyDescent="0.25">
      <c r="A50" s="211">
        <v>25395</v>
      </c>
      <c r="B50" s="210" t="s">
        <v>159</v>
      </c>
      <c r="C50" s="211">
        <v>1998</v>
      </c>
      <c r="D50" s="215" t="s">
        <v>160</v>
      </c>
      <c r="E50" s="211">
        <v>10.5</v>
      </c>
    </row>
    <row r="51" spans="1:5" x14ac:dyDescent="0.25">
      <c r="A51" s="211">
        <v>24168</v>
      </c>
      <c r="B51" s="210" t="s">
        <v>161</v>
      </c>
      <c r="C51" s="211">
        <v>1998</v>
      </c>
      <c r="D51" s="215" t="s">
        <v>143</v>
      </c>
      <c r="E51" s="211">
        <v>4</v>
      </c>
    </row>
    <row r="52" spans="1:5" x14ac:dyDescent="0.25">
      <c r="A52" s="211">
        <v>26457</v>
      </c>
      <c r="B52" s="210" t="s">
        <v>162</v>
      </c>
      <c r="C52" s="211">
        <v>1999</v>
      </c>
      <c r="D52" s="215" t="s">
        <v>119</v>
      </c>
      <c r="E52" s="211">
        <v>3</v>
      </c>
    </row>
    <row r="53" spans="1:5" x14ac:dyDescent="0.25">
      <c r="A53" s="211">
        <v>28337</v>
      </c>
      <c r="B53" s="210" t="s">
        <v>163</v>
      </c>
      <c r="C53" s="211">
        <v>1999</v>
      </c>
      <c r="D53" s="215" t="s">
        <v>63</v>
      </c>
      <c r="E53" s="211">
        <v>3</v>
      </c>
    </row>
    <row r="54" spans="1:5" x14ac:dyDescent="0.25">
      <c r="A54" s="211">
        <v>30898</v>
      </c>
      <c r="B54" s="210" t="s">
        <v>164</v>
      </c>
      <c r="C54" s="211">
        <v>1999</v>
      </c>
      <c r="D54" s="215" t="s">
        <v>126</v>
      </c>
      <c r="E54" s="211">
        <v>2.8</v>
      </c>
    </row>
    <row r="55" spans="1:5" x14ac:dyDescent="0.25">
      <c r="A55" s="211">
        <v>26976</v>
      </c>
      <c r="B55" s="210" t="s">
        <v>78</v>
      </c>
      <c r="C55" s="211">
        <v>1999</v>
      </c>
      <c r="D55" s="215" t="s">
        <v>126</v>
      </c>
      <c r="E55" s="211">
        <v>2.8</v>
      </c>
    </row>
    <row r="56" spans="1:5" x14ac:dyDescent="0.25">
      <c r="A56" s="211">
        <v>28689</v>
      </c>
      <c r="B56" s="210" t="s">
        <v>165</v>
      </c>
      <c r="C56" s="211">
        <v>1999</v>
      </c>
      <c r="D56" s="215" t="s">
        <v>107</v>
      </c>
      <c r="E56" s="211">
        <v>2.6</v>
      </c>
    </row>
    <row r="57" spans="1:5" x14ac:dyDescent="0.25">
      <c r="A57" s="211">
        <v>23093</v>
      </c>
      <c r="B57" s="210" t="s">
        <v>166</v>
      </c>
      <c r="C57" s="211">
        <v>1998</v>
      </c>
      <c r="D57" s="215" t="s">
        <v>130</v>
      </c>
      <c r="E57" s="211">
        <v>2.5</v>
      </c>
    </row>
    <row r="58" spans="1:5" x14ac:dyDescent="0.25">
      <c r="A58" s="211">
        <v>29711</v>
      </c>
      <c r="B58" s="210" t="s">
        <v>167</v>
      </c>
      <c r="C58" s="211">
        <v>1999</v>
      </c>
      <c r="D58" s="215" t="s">
        <v>134</v>
      </c>
      <c r="E58" s="211">
        <v>2.5</v>
      </c>
    </row>
    <row r="59" spans="1:5" x14ac:dyDescent="0.25">
      <c r="A59" s="211">
        <v>30018</v>
      </c>
      <c r="B59" s="210" t="s">
        <v>168</v>
      </c>
      <c r="C59" s="211">
        <v>1999</v>
      </c>
      <c r="D59" s="215" t="s">
        <v>107</v>
      </c>
      <c r="E59" s="211">
        <v>2.5</v>
      </c>
    </row>
    <row r="60" spans="1:5" x14ac:dyDescent="0.25">
      <c r="A60" s="211">
        <v>24340</v>
      </c>
      <c r="B60" s="210" t="s">
        <v>169</v>
      </c>
      <c r="C60" s="211">
        <v>1999</v>
      </c>
      <c r="D60" s="215" t="s">
        <v>92</v>
      </c>
      <c r="E60" s="211">
        <v>2.5</v>
      </c>
    </row>
    <row r="61" spans="1:5" x14ac:dyDescent="0.25">
      <c r="A61" s="211">
        <v>28259</v>
      </c>
      <c r="B61" s="210" t="s">
        <v>170</v>
      </c>
      <c r="C61" s="211">
        <v>1999</v>
      </c>
      <c r="D61" s="215" t="s">
        <v>171</v>
      </c>
      <c r="E61" s="211">
        <v>24</v>
      </c>
    </row>
    <row r="62" spans="1:5" x14ac:dyDescent="0.25">
      <c r="A62" s="211">
        <v>25492</v>
      </c>
      <c r="B62" s="210" t="s">
        <v>172</v>
      </c>
      <c r="C62" s="211">
        <v>1998</v>
      </c>
      <c r="D62" s="215" t="s">
        <v>173</v>
      </c>
      <c r="E62" s="211">
        <v>2</v>
      </c>
    </row>
    <row r="63" spans="1:5" x14ac:dyDescent="0.25">
      <c r="A63" s="211">
        <v>25862</v>
      </c>
      <c r="B63" s="210" t="s">
        <v>174</v>
      </c>
      <c r="C63" s="211">
        <v>1998</v>
      </c>
      <c r="D63" s="215" t="s">
        <v>140</v>
      </c>
      <c r="E63" s="211">
        <v>1.8</v>
      </c>
    </row>
    <row r="64" spans="1:5" x14ac:dyDescent="0.25">
      <c r="A64" s="211">
        <v>26547</v>
      </c>
      <c r="B64" s="210" t="s">
        <v>175</v>
      </c>
      <c r="C64" s="211">
        <v>1999</v>
      </c>
      <c r="D64" s="215" t="s">
        <v>103</v>
      </c>
      <c r="E64" s="211">
        <v>18</v>
      </c>
    </row>
    <row r="65" spans="1:5" x14ac:dyDescent="0.25">
      <c r="A65" s="211">
        <v>29502</v>
      </c>
      <c r="B65" s="210" t="s">
        <v>176</v>
      </c>
      <c r="C65" s="211">
        <v>1999</v>
      </c>
      <c r="D65" s="215" t="s">
        <v>61</v>
      </c>
      <c r="E65" s="211">
        <v>18</v>
      </c>
    </row>
    <row r="66" spans="1:5" x14ac:dyDescent="0.25">
      <c r="A66" s="211">
        <v>28013</v>
      </c>
      <c r="B66" s="210" t="s">
        <v>77</v>
      </c>
      <c r="C66" s="211">
        <v>1998</v>
      </c>
      <c r="D66" s="215" t="s">
        <v>74</v>
      </c>
      <c r="E66" s="211">
        <v>1.8</v>
      </c>
    </row>
    <row r="67" spans="1:5" x14ac:dyDescent="0.25">
      <c r="A67" s="211">
        <v>27656</v>
      </c>
      <c r="B67" s="210" t="s">
        <v>177</v>
      </c>
      <c r="C67" s="211">
        <v>1999</v>
      </c>
      <c r="D67" s="215" t="s">
        <v>178</v>
      </c>
      <c r="E67" s="211">
        <v>1.6</v>
      </c>
    </row>
    <row r="68" spans="1:5" x14ac:dyDescent="0.25">
      <c r="A68" s="211">
        <v>24107</v>
      </c>
      <c r="B68" s="210" t="s">
        <v>179</v>
      </c>
      <c r="C68" s="211">
        <v>1998</v>
      </c>
      <c r="D68" s="215" t="s">
        <v>180</v>
      </c>
      <c r="E68" s="211">
        <v>1.5</v>
      </c>
    </row>
    <row r="69" spans="1:5" x14ac:dyDescent="0.25">
      <c r="A69" s="211">
        <v>28931</v>
      </c>
      <c r="B69" s="210" t="s">
        <v>181</v>
      </c>
      <c r="C69" s="211">
        <v>1999</v>
      </c>
      <c r="D69" s="215" t="s">
        <v>182</v>
      </c>
      <c r="E69" s="211">
        <v>1.5</v>
      </c>
    </row>
    <row r="70" spans="1:5" x14ac:dyDescent="0.25">
      <c r="A70" s="211">
        <v>25408</v>
      </c>
      <c r="B70" s="210" t="s">
        <v>183</v>
      </c>
      <c r="C70" s="211">
        <v>1998</v>
      </c>
      <c r="D70" s="215" t="s">
        <v>184</v>
      </c>
      <c r="E70" s="211">
        <v>1.5</v>
      </c>
    </row>
    <row r="71" spans="1:5" x14ac:dyDescent="0.25">
      <c r="A71" s="211">
        <v>25502</v>
      </c>
      <c r="B71" s="210" t="s">
        <v>185</v>
      </c>
      <c r="C71" s="211">
        <v>1999</v>
      </c>
      <c r="D71" s="215" t="s">
        <v>182</v>
      </c>
      <c r="E71" s="211">
        <v>1.5</v>
      </c>
    </row>
    <row r="72" spans="1:5" x14ac:dyDescent="0.25">
      <c r="A72" s="211">
        <v>26893</v>
      </c>
      <c r="B72" s="210" t="s">
        <v>186</v>
      </c>
      <c r="C72" s="211">
        <v>1999</v>
      </c>
      <c r="D72" s="215" t="s">
        <v>173</v>
      </c>
      <c r="E72" s="211">
        <v>15</v>
      </c>
    </row>
    <row r="73" spans="1:5" x14ac:dyDescent="0.25">
      <c r="A73" s="211">
        <v>90116</v>
      </c>
      <c r="B73" s="210" t="s">
        <v>187</v>
      </c>
      <c r="C73" s="211">
        <v>1998</v>
      </c>
      <c r="D73" s="215" t="s">
        <v>151</v>
      </c>
      <c r="E73" s="211">
        <v>1.3</v>
      </c>
    </row>
    <row r="74" spans="1:5" x14ac:dyDescent="0.25">
      <c r="A74" s="211">
        <v>26338</v>
      </c>
      <c r="B74" s="210" t="s">
        <v>188</v>
      </c>
      <c r="C74" s="211">
        <v>1999</v>
      </c>
      <c r="D74" s="215" t="s">
        <v>143</v>
      </c>
      <c r="E74" s="211">
        <v>13</v>
      </c>
    </row>
    <row r="75" spans="1:5" x14ac:dyDescent="0.25">
      <c r="A75" s="211">
        <v>27655</v>
      </c>
      <c r="B75" s="210" t="s">
        <v>189</v>
      </c>
      <c r="C75" s="211">
        <v>1999</v>
      </c>
      <c r="D75" s="215" t="s">
        <v>190</v>
      </c>
      <c r="E75" s="211">
        <v>13</v>
      </c>
    </row>
    <row r="76" spans="1:5" x14ac:dyDescent="0.25">
      <c r="A76" s="211">
        <v>27013</v>
      </c>
      <c r="B76" s="210" t="s">
        <v>191</v>
      </c>
      <c r="C76" s="211">
        <v>1998</v>
      </c>
      <c r="D76" s="215" t="s">
        <v>192</v>
      </c>
      <c r="E76" s="211">
        <v>13</v>
      </c>
    </row>
    <row r="77" spans="1:5" x14ac:dyDescent="0.25">
      <c r="A77" s="211">
        <v>27029</v>
      </c>
      <c r="B77" s="210" t="s">
        <v>193</v>
      </c>
      <c r="C77" s="211">
        <v>1998</v>
      </c>
      <c r="D77" s="215" t="s">
        <v>192</v>
      </c>
      <c r="E77" s="211">
        <v>13</v>
      </c>
    </row>
    <row r="78" spans="1:5" x14ac:dyDescent="0.25">
      <c r="A78" s="211">
        <v>27668</v>
      </c>
      <c r="B78" s="210" t="s">
        <v>194</v>
      </c>
      <c r="C78" s="211">
        <v>1999</v>
      </c>
      <c r="D78" s="215" t="s">
        <v>92</v>
      </c>
      <c r="E78" s="211">
        <v>13</v>
      </c>
    </row>
    <row r="79" spans="1:5" x14ac:dyDescent="0.25">
      <c r="A79" s="211">
        <v>26427</v>
      </c>
      <c r="B79" s="210" t="s">
        <v>195</v>
      </c>
      <c r="C79" s="211">
        <v>1999</v>
      </c>
      <c r="D79" s="215" t="s">
        <v>74</v>
      </c>
      <c r="E79" s="211">
        <v>13</v>
      </c>
    </row>
    <row r="80" spans="1:5" x14ac:dyDescent="0.25">
      <c r="A80" s="211">
        <v>27383</v>
      </c>
      <c r="B80" s="210" t="s">
        <v>196</v>
      </c>
      <c r="C80" s="211">
        <v>1999</v>
      </c>
      <c r="D80" s="215" t="s">
        <v>64</v>
      </c>
      <c r="E80" s="211">
        <v>1.3</v>
      </c>
    </row>
    <row r="81" spans="1:5" x14ac:dyDescent="0.25">
      <c r="A81" s="211">
        <v>26078</v>
      </c>
      <c r="B81" s="210" t="s">
        <v>197</v>
      </c>
      <c r="C81" s="211">
        <v>1998</v>
      </c>
      <c r="D81" s="215" t="s">
        <v>198</v>
      </c>
      <c r="E81" s="211">
        <v>1</v>
      </c>
    </row>
    <row r="82" spans="1:5" x14ac:dyDescent="0.25">
      <c r="A82" s="211">
        <v>32148</v>
      </c>
      <c r="B82" s="210" t="s">
        <v>199</v>
      </c>
      <c r="C82" s="211">
        <v>1999</v>
      </c>
      <c r="D82" s="215" t="s">
        <v>200</v>
      </c>
      <c r="E82" s="211">
        <v>1</v>
      </c>
    </row>
    <row r="83" spans="1:5" x14ac:dyDescent="0.25">
      <c r="A83" s="211">
        <v>28590</v>
      </c>
      <c r="B83" s="210" t="s">
        <v>201</v>
      </c>
      <c r="C83" s="211">
        <v>1999</v>
      </c>
      <c r="D83" s="215" t="s">
        <v>136</v>
      </c>
      <c r="E83" s="211">
        <v>1</v>
      </c>
    </row>
    <row r="84" spans="1:5" x14ac:dyDescent="0.25">
      <c r="A84" s="211">
        <v>30125</v>
      </c>
      <c r="B84" s="210" t="s">
        <v>202</v>
      </c>
      <c r="C84" s="211">
        <v>1998</v>
      </c>
      <c r="D84" s="215" t="s">
        <v>203</v>
      </c>
      <c r="E84" s="211">
        <v>1</v>
      </c>
    </row>
    <row r="85" spans="1:5" x14ac:dyDescent="0.25">
      <c r="A85" s="211">
        <v>29258</v>
      </c>
      <c r="B85" s="210" t="s">
        <v>204</v>
      </c>
      <c r="C85" s="211">
        <v>1999</v>
      </c>
      <c r="D85" s="215" t="s">
        <v>130</v>
      </c>
      <c r="E85" s="211">
        <v>1</v>
      </c>
    </row>
    <row r="86" spans="1:5" x14ac:dyDescent="0.25">
      <c r="A86" s="211">
        <v>25532</v>
      </c>
      <c r="B86" s="210" t="s">
        <v>205</v>
      </c>
      <c r="C86" s="211">
        <v>1998</v>
      </c>
      <c r="D86" s="215" t="s">
        <v>155</v>
      </c>
      <c r="E86" s="211">
        <v>1</v>
      </c>
    </row>
    <row r="87" spans="1:5" x14ac:dyDescent="0.25">
      <c r="A87" s="211">
        <v>24780</v>
      </c>
      <c r="B87" s="210" t="s">
        <v>206</v>
      </c>
      <c r="C87" s="211">
        <v>1998</v>
      </c>
      <c r="D87" s="215" t="s">
        <v>207</v>
      </c>
      <c r="E87" s="211">
        <v>1</v>
      </c>
    </row>
    <row r="88" spans="1:5" x14ac:dyDescent="0.25">
      <c r="A88" s="211">
        <v>28165</v>
      </c>
      <c r="B88" s="210" t="s">
        <v>208</v>
      </c>
      <c r="C88" s="211">
        <v>1998</v>
      </c>
      <c r="D88" s="215" t="s">
        <v>209</v>
      </c>
      <c r="E88" s="211">
        <v>1</v>
      </c>
    </row>
    <row r="89" spans="1:5" x14ac:dyDescent="0.25">
      <c r="A89" s="211">
        <v>26800</v>
      </c>
      <c r="B89" s="210" t="s">
        <v>210</v>
      </c>
      <c r="C89" s="211">
        <v>1999</v>
      </c>
      <c r="D89" s="215" t="s">
        <v>211</v>
      </c>
      <c r="E89" s="211">
        <v>1</v>
      </c>
    </row>
    <row r="90" spans="1:5" x14ac:dyDescent="0.25">
      <c r="A90" s="211">
        <v>32359</v>
      </c>
      <c r="B90" s="210" t="s">
        <v>212</v>
      </c>
      <c r="C90" s="211">
        <v>1999</v>
      </c>
      <c r="D90" s="215" t="s">
        <v>213</v>
      </c>
      <c r="E90" s="211">
        <v>1</v>
      </c>
    </row>
    <row r="91" spans="1:5" x14ac:dyDescent="0.25">
      <c r="A91" s="211">
        <v>24329</v>
      </c>
      <c r="B91" s="210" t="s">
        <v>214</v>
      </c>
      <c r="C91" s="211">
        <v>1999</v>
      </c>
      <c r="D91" s="215" t="s">
        <v>130</v>
      </c>
      <c r="E91" s="211">
        <v>1</v>
      </c>
    </row>
    <row r="92" spans="1:5" x14ac:dyDescent="0.25">
      <c r="A92" s="211">
        <v>25831</v>
      </c>
      <c r="B92" s="210" t="s">
        <v>215</v>
      </c>
      <c r="C92" s="211">
        <v>1999</v>
      </c>
      <c r="D92" s="215" t="s">
        <v>216</v>
      </c>
      <c r="E92" s="211">
        <v>1</v>
      </c>
    </row>
    <row r="93" spans="1:5" x14ac:dyDescent="0.25">
      <c r="A93" s="211">
        <v>32459</v>
      </c>
      <c r="B93" s="210" t="s">
        <v>217</v>
      </c>
      <c r="C93" s="211">
        <v>1999</v>
      </c>
      <c r="D93" s="215" t="s">
        <v>198</v>
      </c>
      <c r="E93" s="211">
        <v>0.8</v>
      </c>
    </row>
    <row r="94" spans="1:5" x14ac:dyDescent="0.25">
      <c r="A94" s="211">
        <v>26875</v>
      </c>
      <c r="B94" s="210" t="s">
        <v>218</v>
      </c>
      <c r="C94" s="211">
        <v>1999</v>
      </c>
      <c r="D94" s="215" t="s">
        <v>219</v>
      </c>
      <c r="E94" s="211">
        <v>0.8</v>
      </c>
    </row>
    <row r="95" spans="1:5" x14ac:dyDescent="0.25">
      <c r="A95" s="211">
        <v>31171</v>
      </c>
      <c r="B95" s="210" t="s">
        <v>220</v>
      </c>
      <c r="C95" s="211">
        <v>1998</v>
      </c>
      <c r="D95" s="215" t="s">
        <v>221</v>
      </c>
      <c r="E95" s="211">
        <v>8</v>
      </c>
    </row>
    <row r="96" spans="1:5" x14ac:dyDescent="0.25">
      <c r="A96" s="211">
        <v>27236</v>
      </c>
      <c r="B96" s="210" t="s">
        <v>222</v>
      </c>
      <c r="C96" s="211">
        <v>1998</v>
      </c>
      <c r="D96" s="215" t="s">
        <v>223</v>
      </c>
      <c r="E96" s="211">
        <v>8</v>
      </c>
    </row>
    <row r="97" spans="1:5" x14ac:dyDescent="0.25">
      <c r="A97" s="211">
        <v>30944</v>
      </c>
      <c r="B97" s="210" t="s">
        <v>224</v>
      </c>
      <c r="C97" s="211">
        <v>1999</v>
      </c>
      <c r="D97" s="215" t="s">
        <v>190</v>
      </c>
      <c r="E97" s="211">
        <v>8</v>
      </c>
    </row>
    <row r="98" spans="1:5" x14ac:dyDescent="0.25">
      <c r="A98" s="211">
        <v>29577</v>
      </c>
      <c r="B98" s="210" t="s">
        <v>225</v>
      </c>
      <c r="C98" s="211">
        <v>1998</v>
      </c>
      <c r="D98" s="215" t="s">
        <v>207</v>
      </c>
      <c r="E98" s="211">
        <v>8</v>
      </c>
    </row>
    <row r="99" spans="1:5" x14ac:dyDescent="0.25">
      <c r="A99" s="211">
        <v>30064</v>
      </c>
      <c r="B99" s="210" t="s">
        <v>226</v>
      </c>
      <c r="C99" s="211">
        <v>1999</v>
      </c>
      <c r="D99" s="215" t="s">
        <v>115</v>
      </c>
      <c r="E99" s="211">
        <v>8</v>
      </c>
    </row>
    <row r="100" spans="1:5" x14ac:dyDescent="0.25">
      <c r="A100" s="211">
        <v>26345</v>
      </c>
      <c r="B100" s="210" t="s">
        <v>227</v>
      </c>
      <c r="C100" s="211">
        <v>1998</v>
      </c>
      <c r="D100" s="215" t="s">
        <v>228</v>
      </c>
      <c r="E100" s="211">
        <v>8</v>
      </c>
    </row>
    <row r="101" spans="1:5" x14ac:dyDescent="0.25">
      <c r="A101" s="211">
        <v>24567</v>
      </c>
      <c r="B101" s="210" t="s">
        <v>229</v>
      </c>
      <c r="C101" s="211">
        <v>1998</v>
      </c>
      <c r="D101" s="215" t="s">
        <v>61</v>
      </c>
      <c r="E101" s="211">
        <v>0.8</v>
      </c>
    </row>
    <row r="102" spans="1:5" x14ac:dyDescent="0.25">
      <c r="A102" s="211">
        <v>26230</v>
      </c>
      <c r="B102" s="210" t="s">
        <v>230</v>
      </c>
      <c r="C102" s="211">
        <v>1999</v>
      </c>
      <c r="D102" s="215" t="s">
        <v>143</v>
      </c>
      <c r="E102" s="211">
        <v>8</v>
      </c>
    </row>
    <row r="103" spans="1:5" x14ac:dyDescent="0.25">
      <c r="A103" s="211">
        <v>24772</v>
      </c>
      <c r="B103" s="210" t="s">
        <v>231</v>
      </c>
      <c r="C103" s="211">
        <v>1998</v>
      </c>
      <c r="D103" s="215" t="s">
        <v>232</v>
      </c>
      <c r="E103" s="211">
        <v>8</v>
      </c>
    </row>
    <row r="104" spans="1:5" x14ac:dyDescent="0.25">
      <c r="A104" s="211">
        <v>30895</v>
      </c>
      <c r="B104" s="210" t="s">
        <v>233</v>
      </c>
      <c r="C104" s="211">
        <v>1999</v>
      </c>
      <c r="D104" s="215" t="s">
        <v>234</v>
      </c>
      <c r="E104" s="211">
        <v>8</v>
      </c>
    </row>
    <row r="105" spans="1:5" x14ac:dyDescent="0.25">
      <c r="A105" s="211">
        <v>24301</v>
      </c>
      <c r="B105" s="210" t="s">
        <v>235</v>
      </c>
      <c r="C105" s="211">
        <v>1998</v>
      </c>
      <c r="D105" s="215" t="s">
        <v>101</v>
      </c>
      <c r="E105" s="211">
        <v>0.8</v>
      </c>
    </row>
    <row r="106" spans="1:5" x14ac:dyDescent="0.25">
      <c r="A106" s="211">
        <v>90060</v>
      </c>
      <c r="B106" s="210" t="s">
        <v>236</v>
      </c>
      <c r="C106" s="211">
        <v>1999</v>
      </c>
      <c r="D106" s="215" t="s">
        <v>232</v>
      </c>
      <c r="E106" s="211">
        <v>8</v>
      </c>
    </row>
    <row r="107" spans="1:5" x14ac:dyDescent="0.25">
      <c r="A107" s="211">
        <v>28024</v>
      </c>
      <c r="B107" s="210" t="s">
        <v>237</v>
      </c>
      <c r="C107" s="211">
        <v>1999</v>
      </c>
      <c r="D107" s="215" t="s">
        <v>238</v>
      </c>
      <c r="E107" s="211">
        <v>0.8</v>
      </c>
    </row>
    <row r="108" spans="1:5" x14ac:dyDescent="0.25">
      <c r="A108" s="211">
        <v>30185</v>
      </c>
      <c r="B108" s="210" t="s">
        <v>239</v>
      </c>
      <c r="C108" s="211">
        <v>1999</v>
      </c>
      <c r="D108" s="215" t="s">
        <v>115</v>
      </c>
      <c r="E108" s="211">
        <v>8</v>
      </c>
    </row>
    <row r="109" spans="1:5" x14ac:dyDescent="0.25">
      <c r="A109" s="211">
        <v>27875</v>
      </c>
      <c r="B109" s="210" t="s">
        <v>240</v>
      </c>
      <c r="C109" s="211">
        <v>1999</v>
      </c>
      <c r="D109" s="215" t="s">
        <v>134</v>
      </c>
      <c r="E109" s="211">
        <v>8</v>
      </c>
    </row>
    <row r="110" spans="1:5" x14ac:dyDescent="0.25">
      <c r="A110" s="211">
        <v>30187</v>
      </c>
      <c r="B110" s="210" t="s">
        <v>241</v>
      </c>
      <c r="C110" s="211">
        <v>1998</v>
      </c>
      <c r="D110" s="215" t="s">
        <v>115</v>
      </c>
      <c r="E110" s="211">
        <v>0.8</v>
      </c>
    </row>
    <row r="111" spans="1:5" x14ac:dyDescent="0.25">
      <c r="A111" s="211">
        <v>29664</v>
      </c>
      <c r="B111" s="210" t="s">
        <v>242</v>
      </c>
      <c r="C111" s="211">
        <v>1998</v>
      </c>
      <c r="D111" s="215" t="s">
        <v>243</v>
      </c>
      <c r="E111" s="211">
        <v>8</v>
      </c>
    </row>
    <row r="112" spans="1:5" x14ac:dyDescent="0.25">
      <c r="A112" s="211">
        <v>24501</v>
      </c>
      <c r="B112" s="210" t="s">
        <v>244</v>
      </c>
      <c r="C112" s="211">
        <v>1998</v>
      </c>
      <c r="D112" s="215" t="s">
        <v>148</v>
      </c>
      <c r="E112" s="211">
        <v>8</v>
      </c>
    </row>
    <row r="113" spans="1:5" x14ac:dyDescent="0.25">
      <c r="A113" s="211">
        <v>26172</v>
      </c>
      <c r="B113" s="210" t="s">
        <v>245</v>
      </c>
      <c r="C113" s="211">
        <v>1999</v>
      </c>
      <c r="D113" s="215" t="s">
        <v>143</v>
      </c>
      <c r="E113" s="211">
        <v>8</v>
      </c>
    </row>
    <row r="114" spans="1:5" x14ac:dyDescent="0.25">
      <c r="A114" s="211">
        <v>30398</v>
      </c>
      <c r="B114" s="210" t="s">
        <v>246</v>
      </c>
      <c r="C114" s="211">
        <v>1999</v>
      </c>
      <c r="D114" s="215" t="s">
        <v>115</v>
      </c>
      <c r="E114" s="211">
        <v>8</v>
      </c>
    </row>
    <row r="115" spans="1:5" x14ac:dyDescent="0.25">
      <c r="A115" s="211">
        <v>28192</v>
      </c>
      <c r="B115" s="210" t="s">
        <v>247</v>
      </c>
      <c r="C115" s="211">
        <v>1999</v>
      </c>
      <c r="D115" s="215" t="s">
        <v>171</v>
      </c>
      <c r="E115" s="211">
        <v>5</v>
      </c>
    </row>
    <row r="116" spans="1:5" x14ac:dyDescent="0.25">
      <c r="A116" s="211">
        <v>26897</v>
      </c>
      <c r="B116" s="210" t="s">
        <v>248</v>
      </c>
      <c r="C116" s="211">
        <v>1999</v>
      </c>
      <c r="D116" s="215" t="s">
        <v>173</v>
      </c>
      <c r="E116" s="211">
        <v>5</v>
      </c>
    </row>
    <row r="117" spans="1:5" x14ac:dyDescent="0.25">
      <c r="A117" s="211">
        <v>31250</v>
      </c>
      <c r="B117" s="210" t="s">
        <v>249</v>
      </c>
      <c r="C117" s="211">
        <v>1998</v>
      </c>
      <c r="D117" s="215" t="s">
        <v>97</v>
      </c>
      <c r="E117" s="211">
        <v>5</v>
      </c>
    </row>
    <row r="118" spans="1:5" x14ac:dyDescent="0.25">
      <c r="A118" s="211">
        <v>31249</v>
      </c>
      <c r="B118" s="210" t="s">
        <v>250</v>
      </c>
      <c r="C118" s="211">
        <v>1999</v>
      </c>
      <c r="D118" s="215" t="s">
        <v>97</v>
      </c>
      <c r="E118" s="211">
        <v>5</v>
      </c>
    </row>
    <row r="119" spans="1:5" x14ac:dyDescent="0.25">
      <c r="A119" s="211">
        <v>32318</v>
      </c>
      <c r="B119" s="210" t="s">
        <v>251</v>
      </c>
      <c r="C119" s="211">
        <v>1998</v>
      </c>
      <c r="D119" s="215" t="s">
        <v>107</v>
      </c>
      <c r="E119" s="211">
        <v>5</v>
      </c>
    </row>
    <row r="120" spans="1:5" x14ac:dyDescent="0.25">
      <c r="A120" s="211">
        <v>29542</v>
      </c>
      <c r="B120" s="210" t="s">
        <v>252</v>
      </c>
      <c r="C120" s="211">
        <v>1998</v>
      </c>
      <c r="D120" s="215" t="s">
        <v>253</v>
      </c>
      <c r="E120" s="211">
        <v>5</v>
      </c>
    </row>
    <row r="121" spans="1:5" x14ac:dyDescent="0.25">
      <c r="A121" s="211">
        <v>90097</v>
      </c>
      <c r="B121" s="210" t="s">
        <v>254</v>
      </c>
      <c r="C121" s="211">
        <v>1999</v>
      </c>
      <c r="D121" s="215" t="s">
        <v>97</v>
      </c>
      <c r="E121" s="211">
        <v>5</v>
      </c>
    </row>
    <row r="122" spans="1:5" x14ac:dyDescent="0.25">
      <c r="A122" s="211">
        <v>27171</v>
      </c>
      <c r="B122" s="210" t="s">
        <v>255</v>
      </c>
      <c r="C122" s="211">
        <v>1998</v>
      </c>
      <c r="D122" s="215" t="s">
        <v>103</v>
      </c>
      <c r="E122" s="211">
        <v>5</v>
      </c>
    </row>
    <row r="123" spans="1:5" x14ac:dyDescent="0.25">
      <c r="A123" s="211">
        <v>32795</v>
      </c>
      <c r="B123" s="210" t="s">
        <v>256</v>
      </c>
      <c r="C123" s="211">
        <v>1998</v>
      </c>
      <c r="D123" s="215" t="s">
        <v>257</v>
      </c>
      <c r="E123" s="211">
        <v>5</v>
      </c>
    </row>
    <row r="124" spans="1:5" x14ac:dyDescent="0.25">
      <c r="A124" s="211">
        <v>32294</v>
      </c>
      <c r="B124" s="210" t="s">
        <v>258</v>
      </c>
      <c r="C124" s="211">
        <v>1999</v>
      </c>
      <c r="D124" s="215" t="s">
        <v>200</v>
      </c>
      <c r="E124" s="211">
        <v>5</v>
      </c>
    </row>
    <row r="125" spans="1:5" x14ac:dyDescent="0.25">
      <c r="A125" s="211">
        <v>26505</v>
      </c>
      <c r="B125" s="210" t="s">
        <v>259</v>
      </c>
      <c r="C125" s="211">
        <v>1999</v>
      </c>
      <c r="D125" s="215" t="s">
        <v>132</v>
      </c>
      <c r="E125" s="211">
        <v>5</v>
      </c>
    </row>
    <row r="126" spans="1:5" x14ac:dyDescent="0.25">
      <c r="A126" s="211">
        <v>25119</v>
      </c>
      <c r="B126" s="210" t="s">
        <v>260</v>
      </c>
      <c r="C126" s="211">
        <v>1998</v>
      </c>
      <c r="D126" s="215" t="s">
        <v>253</v>
      </c>
      <c r="E126" s="211">
        <v>5</v>
      </c>
    </row>
    <row r="127" spans="1:5" x14ac:dyDescent="0.25">
      <c r="A127" s="211">
        <v>27939</v>
      </c>
      <c r="B127" s="210" t="s">
        <v>261</v>
      </c>
      <c r="C127" s="211">
        <v>1998</v>
      </c>
      <c r="D127" s="215" t="s">
        <v>103</v>
      </c>
      <c r="E127" s="211">
        <v>5</v>
      </c>
    </row>
    <row r="128" spans="1:5" x14ac:dyDescent="0.25">
      <c r="A128" s="211">
        <v>28512</v>
      </c>
      <c r="B128" s="210" t="s">
        <v>262</v>
      </c>
      <c r="C128" s="211">
        <v>1999</v>
      </c>
      <c r="D128" s="215" t="s">
        <v>263</v>
      </c>
      <c r="E128" s="211">
        <v>5</v>
      </c>
    </row>
    <row r="129" spans="1:5" x14ac:dyDescent="0.25">
      <c r="A129" s="211">
        <v>31863</v>
      </c>
      <c r="B129" s="210" t="s">
        <v>264</v>
      </c>
      <c r="C129" s="211">
        <v>1998</v>
      </c>
      <c r="D129" s="215" t="s">
        <v>211</v>
      </c>
      <c r="E129" s="211">
        <v>5</v>
      </c>
    </row>
    <row r="130" spans="1:5" x14ac:dyDescent="0.25">
      <c r="A130" s="211">
        <v>27785</v>
      </c>
      <c r="B130" s="210" t="s">
        <v>265</v>
      </c>
      <c r="C130" s="211">
        <v>1999</v>
      </c>
      <c r="D130" s="215" t="s">
        <v>266</v>
      </c>
      <c r="E130" s="211">
        <v>5</v>
      </c>
    </row>
    <row r="131" spans="1:5" x14ac:dyDescent="0.25">
      <c r="A131" s="211">
        <v>26983</v>
      </c>
      <c r="B131" s="210" t="s">
        <v>267</v>
      </c>
      <c r="C131" s="211">
        <v>1999</v>
      </c>
      <c r="D131" s="215" t="s">
        <v>72</v>
      </c>
      <c r="E131" s="211">
        <v>5</v>
      </c>
    </row>
    <row r="132" spans="1:5" x14ac:dyDescent="0.25">
      <c r="A132" s="211">
        <v>29450</v>
      </c>
      <c r="B132" s="210" t="s">
        <v>268</v>
      </c>
      <c r="C132" s="211">
        <v>1998</v>
      </c>
      <c r="D132" s="215" t="s">
        <v>269</v>
      </c>
      <c r="E132" s="211">
        <v>5</v>
      </c>
    </row>
    <row r="133" spans="1:5" x14ac:dyDescent="0.25">
      <c r="A133" s="211">
        <v>24585</v>
      </c>
      <c r="B133" s="210" t="s">
        <v>270</v>
      </c>
      <c r="C133" s="211">
        <v>1998</v>
      </c>
      <c r="D133" s="215" t="s">
        <v>271</v>
      </c>
      <c r="E133" s="211">
        <v>5</v>
      </c>
    </row>
    <row r="134" spans="1:5" x14ac:dyDescent="0.25">
      <c r="A134" s="211">
        <v>32408</v>
      </c>
      <c r="B134" s="210" t="s">
        <v>272</v>
      </c>
      <c r="C134" s="211">
        <v>1999</v>
      </c>
      <c r="D134" s="215" t="s">
        <v>273</v>
      </c>
      <c r="E134" s="211">
        <v>5</v>
      </c>
    </row>
    <row r="135" spans="1:5" x14ac:dyDescent="0.25">
      <c r="A135" s="211">
        <v>28243</v>
      </c>
      <c r="B135" s="210" t="s">
        <v>274</v>
      </c>
      <c r="C135" s="211">
        <v>1999</v>
      </c>
      <c r="D135" s="215" t="s">
        <v>119</v>
      </c>
      <c r="E135" s="211">
        <v>5</v>
      </c>
    </row>
    <row r="136" spans="1:5" x14ac:dyDescent="0.25">
      <c r="A136" s="211">
        <v>31335</v>
      </c>
      <c r="B136" s="210" t="s">
        <v>275</v>
      </c>
      <c r="C136" s="211">
        <v>1999</v>
      </c>
      <c r="D136" s="215" t="s">
        <v>276</v>
      </c>
      <c r="E136" s="211">
        <v>5</v>
      </c>
    </row>
    <row r="137" spans="1:5" x14ac:dyDescent="0.25">
      <c r="A137" s="211">
        <v>25930</v>
      </c>
      <c r="B137" s="210" t="s">
        <v>277</v>
      </c>
      <c r="C137" s="211">
        <v>1998</v>
      </c>
      <c r="D137" s="215" t="s">
        <v>198</v>
      </c>
      <c r="E137" s="211">
        <v>5</v>
      </c>
    </row>
    <row r="138" spans="1:5" x14ac:dyDescent="0.25">
      <c r="A138" s="211">
        <v>28792</v>
      </c>
      <c r="B138" s="210" t="s">
        <v>278</v>
      </c>
      <c r="C138" s="211">
        <v>1999</v>
      </c>
      <c r="D138" s="215" t="s">
        <v>178</v>
      </c>
      <c r="E138" s="211">
        <v>5</v>
      </c>
    </row>
    <row r="139" spans="1:5" x14ac:dyDescent="0.25">
      <c r="A139" s="211">
        <v>24530</v>
      </c>
      <c r="B139" s="210" t="s">
        <v>279</v>
      </c>
      <c r="C139" s="211">
        <v>1998</v>
      </c>
      <c r="D139" s="215" t="s">
        <v>126</v>
      </c>
      <c r="E139" s="211">
        <v>5</v>
      </c>
    </row>
    <row r="140" spans="1:5" x14ac:dyDescent="0.25">
      <c r="A140" s="211">
        <v>31591</v>
      </c>
      <c r="B140" s="210" t="s">
        <v>280</v>
      </c>
      <c r="C140" s="211">
        <v>1999</v>
      </c>
      <c r="D140" s="215" t="s">
        <v>257</v>
      </c>
      <c r="E140" s="211">
        <v>5</v>
      </c>
    </row>
    <row r="141" spans="1:5" x14ac:dyDescent="0.25">
      <c r="A141" s="211">
        <v>32707</v>
      </c>
      <c r="B141" s="210" t="s">
        <v>281</v>
      </c>
      <c r="C141" s="211">
        <v>1998</v>
      </c>
      <c r="D141" s="215" t="s">
        <v>71</v>
      </c>
      <c r="E141" s="211">
        <v>5</v>
      </c>
    </row>
    <row r="142" spans="1:5" x14ac:dyDescent="0.25">
      <c r="A142" s="211">
        <v>28976</v>
      </c>
      <c r="B142" s="210" t="s">
        <v>282</v>
      </c>
      <c r="C142" s="211">
        <v>1999</v>
      </c>
      <c r="D142" s="215" t="s">
        <v>61</v>
      </c>
      <c r="E142" s="211">
        <v>5</v>
      </c>
    </row>
    <row r="143" spans="1:5" x14ac:dyDescent="0.25">
      <c r="A143" s="211">
        <v>28174</v>
      </c>
      <c r="B143" s="210" t="s">
        <v>283</v>
      </c>
      <c r="C143" s="211">
        <v>1999</v>
      </c>
      <c r="D143" s="215" t="s">
        <v>71</v>
      </c>
      <c r="E143" s="211">
        <v>5</v>
      </c>
    </row>
    <row r="144" spans="1:5" x14ac:dyDescent="0.25">
      <c r="A144" s="211">
        <v>32387</v>
      </c>
      <c r="B144" s="210" t="s">
        <v>284</v>
      </c>
      <c r="C144" s="211">
        <v>1999</v>
      </c>
      <c r="D144" s="215" t="s">
        <v>271</v>
      </c>
      <c r="E144" s="211">
        <v>5</v>
      </c>
    </row>
    <row r="145" spans="1:5" x14ac:dyDescent="0.25">
      <c r="A145" s="211">
        <v>31388</v>
      </c>
      <c r="B145" s="210" t="s">
        <v>285</v>
      </c>
      <c r="C145" s="211">
        <v>1999</v>
      </c>
      <c r="D145" s="215" t="s">
        <v>216</v>
      </c>
      <c r="E145" s="211">
        <v>5</v>
      </c>
    </row>
    <row r="146" spans="1:5" x14ac:dyDescent="0.25">
      <c r="A146" s="211">
        <v>31830</v>
      </c>
      <c r="B146" s="210" t="s">
        <v>286</v>
      </c>
      <c r="C146" s="211">
        <v>1999</v>
      </c>
      <c r="D146" s="215" t="s">
        <v>257</v>
      </c>
      <c r="E146" s="211">
        <v>5</v>
      </c>
    </row>
    <row r="147" spans="1:5" x14ac:dyDescent="0.25">
      <c r="A147" s="211">
        <v>32382</v>
      </c>
      <c r="B147" s="210" t="s">
        <v>287</v>
      </c>
      <c r="C147" s="211">
        <v>1998</v>
      </c>
      <c r="D147" s="215" t="s">
        <v>271</v>
      </c>
      <c r="E147" s="211">
        <v>5</v>
      </c>
    </row>
    <row r="148" spans="1:5" x14ac:dyDescent="0.25">
      <c r="A148" s="211">
        <v>24307</v>
      </c>
      <c r="B148" s="210" t="s">
        <v>288</v>
      </c>
      <c r="C148" s="211">
        <v>1998</v>
      </c>
      <c r="D148" s="215" t="s">
        <v>209</v>
      </c>
      <c r="E148" s="211">
        <v>5</v>
      </c>
    </row>
    <row r="149" spans="1:5" x14ac:dyDescent="0.25">
      <c r="A149" s="211">
        <v>29607</v>
      </c>
      <c r="B149" s="210" t="s">
        <v>289</v>
      </c>
      <c r="C149" s="211">
        <v>1998</v>
      </c>
      <c r="D149" s="215" t="s">
        <v>269</v>
      </c>
      <c r="E149" s="211">
        <v>5</v>
      </c>
    </row>
    <row r="150" spans="1:5" x14ac:dyDescent="0.25">
      <c r="A150" s="211">
        <v>25046</v>
      </c>
      <c r="B150" s="210" t="s">
        <v>290</v>
      </c>
      <c r="C150" s="211">
        <v>1999</v>
      </c>
      <c r="D150" s="215" t="s">
        <v>180</v>
      </c>
      <c r="E150" s="211">
        <v>5</v>
      </c>
    </row>
    <row r="151" spans="1:5" x14ac:dyDescent="0.25">
      <c r="A151" s="211">
        <v>30560</v>
      </c>
      <c r="B151" s="210" t="s">
        <v>291</v>
      </c>
      <c r="C151" s="211">
        <v>1999</v>
      </c>
      <c r="D151" s="215" t="s">
        <v>155</v>
      </c>
      <c r="E151" s="211">
        <v>5</v>
      </c>
    </row>
    <row r="152" spans="1:5" x14ac:dyDescent="0.25">
      <c r="A152" s="211">
        <v>28981</v>
      </c>
      <c r="B152" s="210" t="s">
        <v>292</v>
      </c>
      <c r="C152" s="211">
        <v>1999</v>
      </c>
      <c r="D152" s="215" t="s">
        <v>155</v>
      </c>
      <c r="E152" s="211">
        <v>5</v>
      </c>
    </row>
    <row r="153" spans="1:5" x14ac:dyDescent="0.25">
      <c r="A153" s="211">
        <v>22842</v>
      </c>
      <c r="B153" s="210" t="s">
        <v>293</v>
      </c>
      <c r="C153" s="211">
        <v>1999</v>
      </c>
      <c r="D153" s="215" t="s">
        <v>294</v>
      </c>
      <c r="E153" s="211">
        <v>5</v>
      </c>
    </row>
    <row r="154" spans="1:5" x14ac:dyDescent="0.25">
      <c r="A154" s="211">
        <v>23491</v>
      </c>
      <c r="B154" s="210" t="s">
        <v>295</v>
      </c>
      <c r="C154" s="211">
        <v>1998</v>
      </c>
      <c r="D154" s="215" t="s">
        <v>294</v>
      </c>
      <c r="E154" s="211">
        <v>5</v>
      </c>
    </row>
    <row r="155" spans="1:5" x14ac:dyDescent="0.25">
      <c r="A155" s="211">
        <v>28769</v>
      </c>
      <c r="B155" s="210" t="s">
        <v>296</v>
      </c>
      <c r="C155" s="211">
        <v>1999</v>
      </c>
      <c r="D155" s="215" t="s">
        <v>61</v>
      </c>
      <c r="E155" s="211">
        <v>5</v>
      </c>
    </row>
    <row r="156" spans="1:5" x14ac:dyDescent="0.25">
      <c r="A156" s="211">
        <v>28467</v>
      </c>
      <c r="B156" s="210" t="s">
        <v>297</v>
      </c>
      <c r="C156" s="211">
        <v>1999</v>
      </c>
      <c r="D156" s="215" t="s">
        <v>97</v>
      </c>
      <c r="E156" s="211">
        <v>5</v>
      </c>
    </row>
    <row r="157" spans="1:5" x14ac:dyDescent="0.25">
      <c r="A157" s="211">
        <v>28468</v>
      </c>
      <c r="B157" s="210" t="s">
        <v>298</v>
      </c>
      <c r="C157" s="211">
        <v>1999</v>
      </c>
      <c r="D157" s="215" t="s">
        <v>97</v>
      </c>
      <c r="E157" s="211">
        <v>5</v>
      </c>
    </row>
    <row r="158" spans="1:5" x14ac:dyDescent="0.25">
      <c r="A158" s="211">
        <v>27108</v>
      </c>
      <c r="B158" s="210" t="s">
        <v>299</v>
      </c>
      <c r="C158" s="211">
        <v>1999</v>
      </c>
      <c r="D158" s="215" t="s">
        <v>300</v>
      </c>
      <c r="E158" s="211">
        <v>0</v>
      </c>
    </row>
    <row r="159" spans="1:5" x14ac:dyDescent="0.25">
      <c r="A159" s="211">
        <v>26837</v>
      </c>
      <c r="B159" s="210" t="s">
        <v>301</v>
      </c>
      <c r="C159" s="211">
        <v>1998</v>
      </c>
      <c r="D159" s="215" t="s">
        <v>138</v>
      </c>
      <c r="E159" s="211">
        <v>0</v>
      </c>
    </row>
    <row r="160" spans="1:5" x14ac:dyDescent="0.25">
      <c r="A160" s="211">
        <v>24547</v>
      </c>
      <c r="B160" s="210" t="s">
        <v>302</v>
      </c>
      <c r="C160" s="211">
        <v>1998</v>
      </c>
      <c r="D160" s="215" t="s">
        <v>303</v>
      </c>
      <c r="E160" s="211">
        <v>0</v>
      </c>
    </row>
    <row r="161" spans="1:5" x14ac:dyDescent="0.25">
      <c r="A161" s="211">
        <v>31302</v>
      </c>
      <c r="B161" s="210" t="s">
        <v>304</v>
      </c>
      <c r="C161" s="211">
        <v>1999</v>
      </c>
      <c r="D161" s="215" t="s">
        <v>107</v>
      </c>
      <c r="E161" s="211">
        <v>0</v>
      </c>
    </row>
    <row r="162" spans="1:5" x14ac:dyDescent="0.25">
      <c r="A162" s="211">
        <v>28378</v>
      </c>
      <c r="B162" s="210" t="s">
        <v>305</v>
      </c>
      <c r="C162" s="211">
        <v>1999</v>
      </c>
      <c r="D162" s="215" t="s">
        <v>62</v>
      </c>
      <c r="E162" s="211">
        <v>0</v>
      </c>
    </row>
    <row r="163" spans="1:5" x14ac:dyDescent="0.25">
      <c r="A163" s="211">
        <v>25351</v>
      </c>
      <c r="B163" s="210" t="s">
        <v>306</v>
      </c>
      <c r="C163" s="211">
        <v>1998</v>
      </c>
      <c r="D163" s="215" t="s">
        <v>60</v>
      </c>
      <c r="E163" s="211">
        <v>-1</v>
      </c>
    </row>
    <row r="164" spans="1:5" x14ac:dyDescent="0.25">
      <c r="A164" s="211">
        <v>26726</v>
      </c>
      <c r="B164" s="210" t="s">
        <v>307</v>
      </c>
      <c r="C164" s="211">
        <v>1998</v>
      </c>
      <c r="D164" s="215" t="s">
        <v>160</v>
      </c>
      <c r="E164" s="211">
        <v>-7</v>
      </c>
    </row>
    <row r="165" spans="1:5" x14ac:dyDescent="0.25">
      <c r="A165" s="211">
        <v>26055</v>
      </c>
      <c r="B165" s="210" t="s">
        <v>308</v>
      </c>
      <c r="C165" s="211">
        <v>1998</v>
      </c>
      <c r="D165" s="215" t="s">
        <v>209</v>
      </c>
      <c r="E165" s="211">
        <v>-18.5</v>
      </c>
    </row>
    <row r="166" spans="1:5" x14ac:dyDescent="0.25">
      <c r="A166" s="211">
        <v>24765</v>
      </c>
      <c r="B166" s="210" t="s">
        <v>309</v>
      </c>
      <c r="C166" s="211">
        <v>1998</v>
      </c>
      <c r="D166" s="215" t="s">
        <v>209</v>
      </c>
      <c r="E166" s="211">
        <v>-18.7</v>
      </c>
    </row>
    <row r="167" spans="1:5" x14ac:dyDescent="0.25">
      <c r="A167" s="211">
        <v>29121</v>
      </c>
      <c r="B167" s="210" t="s">
        <v>310</v>
      </c>
      <c r="C167" s="211">
        <v>1998</v>
      </c>
      <c r="D167" s="215" t="s">
        <v>311</v>
      </c>
      <c r="E167" s="211">
        <v>-18.7</v>
      </c>
    </row>
    <row r="168" spans="1:5" x14ac:dyDescent="0.25">
      <c r="A168" s="211">
        <v>30019</v>
      </c>
      <c r="B168" s="210" t="s">
        <v>312</v>
      </c>
      <c r="C168" s="211">
        <v>1999</v>
      </c>
      <c r="D168" s="215" t="s">
        <v>313</v>
      </c>
      <c r="E168" s="211">
        <v>-19</v>
      </c>
    </row>
    <row r="169" spans="1:5" x14ac:dyDescent="0.25">
      <c r="A169" s="211">
        <v>31693</v>
      </c>
      <c r="B169" s="210" t="s">
        <v>314</v>
      </c>
      <c r="C169" s="211">
        <v>1999</v>
      </c>
      <c r="D169" s="215" t="s">
        <v>311</v>
      </c>
      <c r="E169" s="211">
        <v>-19</v>
      </c>
    </row>
    <row r="170" spans="1:5" x14ac:dyDescent="0.25">
      <c r="A170" s="211">
        <v>29435</v>
      </c>
      <c r="B170" s="210" t="s">
        <v>315</v>
      </c>
      <c r="C170" s="211">
        <v>1999</v>
      </c>
      <c r="D170" s="215" t="s">
        <v>316</v>
      </c>
      <c r="E170" s="211">
        <v>-19</v>
      </c>
    </row>
    <row r="171" spans="1:5" x14ac:dyDescent="0.25">
      <c r="A171" s="211">
        <v>28588</v>
      </c>
      <c r="B171" s="210" t="s">
        <v>317</v>
      </c>
      <c r="C171" s="211">
        <v>1999</v>
      </c>
      <c r="D171" s="215" t="s">
        <v>62</v>
      </c>
      <c r="E171" s="211">
        <v>-19.2</v>
      </c>
    </row>
    <row r="172" spans="1:5" x14ac:dyDescent="0.25">
      <c r="A172" s="211">
        <v>29789</v>
      </c>
      <c r="B172" s="210" t="s">
        <v>318</v>
      </c>
      <c r="C172" s="211">
        <v>1999</v>
      </c>
      <c r="D172" s="215" t="s">
        <v>62</v>
      </c>
      <c r="E172" s="211">
        <v>-19.2</v>
      </c>
    </row>
    <row r="173" spans="1:5" x14ac:dyDescent="0.25">
      <c r="A173" s="211">
        <v>29677</v>
      </c>
      <c r="B173" s="210" t="s">
        <v>319</v>
      </c>
      <c r="C173" s="211">
        <v>1999</v>
      </c>
      <c r="D173" s="215" t="s">
        <v>79</v>
      </c>
      <c r="E173" s="211">
        <v>-19.2</v>
      </c>
    </row>
    <row r="174" spans="1:5" x14ac:dyDescent="0.25">
      <c r="A174" s="211">
        <v>30188</v>
      </c>
      <c r="B174" s="210" t="s">
        <v>320</v>
      </c>
      <c r="C174" s="211">
        <v>1999</v>
      </c>
      <c r="D174" s="215" t="s">
        <v>115</v>
      </c>
      <c r="E174" s="211">
        <v>-19.5</v>
      </c>
    </row>
    <row r="175" spans="1:5" x14ac:dyDescent="0.25">
      <c r="A175" s="211">
        <v>29077</v>
      </c>
      <c r="B175" s="210" t="s">
        <v>321</v>
      </c>
      <c r="C175" s="211">
        <v>1999</v>
      </c>
      <c r="D175" s="215" t="s">
        <v>107</v>
      </c>
      <c r="E175" s="211">
        <v>-20</v>
      </c>
    </row>
    <row r="176" spans="1:5" x14ac:dyDescent="0.25">
      <c r="A176" s="211">
        <v>30523</v>
      </c>
      <c r="B176" s="210" t="s">
        <v>322</v>
      </c>
      <c r="C176" s="211">
        <v>1999</v>
      </c>
      <c r="D176" s="215" t="s">
        <v>200</v>
      </c>
      <c r="E176" s="211">
        <v>-20</v>
      </c>
    </row>
    <row r="177" spans="1:5" x14ac:dyDescent="0.25">
      <c r="A177" s="211">
        <v>30901</v>
      </c>
      <c r="B177" s="210" t="s">
        <v>323</v>
      </c>
      <c r="C177" s="211">
        <v>1998</v>
      </c>
      <c r="D177" s="215" t="s">
        <v>324</v>
      </c>
      <c r="E177" s="211">
        <v>-20</v>
      </c>
    </row>
    <row r="178" spans="1:5" x14ac:dyDescent="0.25">
      <c r="A178" s="211">
        <v>29451</v>
      </c>
      <c r="B178" s="210" t="s">
        <v>325</v>
      </c>
      <c r="C178" s="211">
        <v>1998</v>
      </c>
      <c r="D178" s="215" t="s">
        <v>269</v>
      </c>
      <c r="E178" s="211">
        <v>-20</v>
      </c>
    </row>
    <row r="179" spans="1:5" x14ac:dyDescent="0.25">
      <c r="A179" s="211">
        <v>29931</v>
      </c>
      <c r="B179" s="210" t="s">
        <v>326</v>
      </c>
      <c r="C179" s="211">
        <v>1999</v>
      </c>
      <c r="D179" s="215" t="s">
        <v>62</v>
      </c>
      <c r="E179" s="211">
        <v>-20</v>
      </c>
    </row>
    <row r="180" spans="1:5" x14ac:dyDescent="0.25">
      <c r="A180" s="211">
        <v>27116</v>
      </c>
      <c r="B180" s="210" t="s">
        <v>327</v>
      </c>
      <c r="C180" s="211">
        <v>1998</v>
      </c>
      <c r="D180" s="215" t="s">
        <v>311</v>
      </c>
      <c r="E180" s="211">
        <v>-20</v>
      </c>
    </row>
    <row r="181" spans="1:5" x14ac:dyDescent="0.25">
      <c r="A181" s="211">
        <v>24018</v>
      </c>
      <c r="B181" s="210" t="s">
        <v>328</v>
      </c>
      <c r="C181" s="211">
        <v>1998</v>
      </c>
      <c r="D181" s="215" t="s">
        <v>329</v>
      </c>
      <c r="E181" s="211">
        <v>-20</v>
      </c>
    </row>
    <row r="182" spans="1:5" x14ac:dyDescent="0.25">
      <c r="A182" s="211">
        <v>32470</v>
      </c>
      <c r="B182" s="210" t="s">
        <v>330</v>
      </c>
      <c r="C182" s="211">
        <v>1999</v>
      </c>
      <c r="D182" s="215" t="s">
        <v>331</v>
      </c>
      <c r="E182" s="211">
        <v>-20</v>
      </c>
    </row>
    <row r="183" spans="1:5" x14ac:dyDescent="0.25">
      <c r="A183" s="211">
        <v>31716</v>
      </c>
      <c r="B183" s="210" t="s">
        <v>332</v>
      </c>
      <c r="C183" s="211">
        <v>1999</v>
      </c>
      <c r="D183" s="215" t="s">
        <v>228</v>
      </c>
      <c r="E183" s="211">
        <v>-20</v>
      </c>
    </row>
    <row r="184" spans="1:5" x14ac:dyDescent="0.25">
      <c r="A184" s="211">
        <v>32342</v>
      </c>
      <c r="B184" s="210" t="s">
        <v>333</v>
      </c>
      <c r="C184" s="211">
        <v>1998</v>
      </c>
      <c r="D184" s="215" t="s">
        <v>329</v>
      </c>
      <c r="E184" s="211">
        <v>-20</v>
      </c>
    </row>
    <row r="185" spans="1:5" x14ac:dyDescent="0.25">
      <c r="A185" s="211">
        <v>27004</v>
      </c>
      <c r="B185" s="210" t="s">
        <v>334</v>
      </c>
      <c r="C185" s="211">
        <v>1998</v>
      </c>
      <c r="D185" s="215" t="s">
        <v>335</v>
      </c>
      <c r="E185" s="211">
        <v>-20</v>
      </c>
    </row>
    <row r="186" spans="1:5" x14ac:dyDescent="0.25">
      <c r="A186" s="211">
        <v>29798</v>
      </c>
      <c r="B186" s="210" t="s">
        <v>336</v>
      </c>
      <c r="C186" s="211">
        <v>1999</v>
      </c>
      <c r="D186" s="215" t="s">
        <v>337</v>
      </c>
      <c r="E186" s="211">
        <v>-20</v>
      </c>
    </row>
    <row r="187" spans="1:5" x14ac:dyDescent="0.25">
      <c r="A187" s="211">
        <v>24171</v>
      </c>
      <c r="B187" s="210" t="s">
        <v>338</v>
      </c>
      <c r="C187" s="211">
        <v>1998</v>
      </c>
      <c r="D187" s="215" t="s">
        <v>90</v>
      </c>
      <c r="E187" s="211">
        <v>-20</v>
      </c>
    </row>
    <row r="188" spans="1:5" x14ac:dyDescent="0.25">
      <c r="A188" s="211">
        <v>31362</v>
      </c>
      <c r="B188" s="210" t="s">
        <v>339</v>
      </c>
      <c r="C188" s="211">
        <v>1999</v>
      </c>
      <c r="D188" s="215" t="s">
        <v>313</v>
      </c>
      <c r="E188" s="211">
        <v>-20</v>
      </c>
    </row>
    <row r="189" spans="1:5" x14ac:dyDescent="0.25">
      <c r="A189" s="211">
        <v>26709</v>
      </c>
      <c r="B189" s="210" t="s">
        <v>340</v>
      </c>
      <c r="C189" s="211">
        <v>1999</v>
      </c>
      <c r="D189" s="215" t="s">
        <v>128</v>
      </c>
      <c r="E189" s="211">
        <v>-20</v>
      </c>
    </row>
    <row r="190" spans="1:5" x14ac:dyDescent="0.25">
      <c r="A190" s="211">
        <v>29394</v>
      </c>
      <c r="B190" s="210" t="s">
        <v>341</v>
      </c>
      <c r="C190" s="211">
        <v>1998</v>
      </c>
      <c r="D190" s="215" t="s">
        <v>342</v>
      </c>
      <c r="E190" s="211">
        <v>-20</v>
      </c>
    </row>
    <row r="191" spans="1:5" x14ac:dyDescent="0.25">
      <c r="A191" s="211">
        <v>27475</v>
      </c>
      <c r="B191" s="210" t="s">
        <v>343</v>
      </c>
      <c r="C191" s="211">
        <v>1998</v>
      </c>
      <c r="D191" s="215" t="s">
        <v>216</v>
      </c>
      <c r="E191" s="211">
        <v>-20</v>
      </c>
    </row>
    <row r="192" spans="1:5" x14ac:dyDescent="0.25">
      <c r="A192" s="211">
        <v>30139</v>
      </c>
      <c r="B192" s="210" t="s">
        <v>344</v>
      </c>
      <c r="C192" s="211">
        <v>1998</v>
      </c>
      <c r="D192" s="215" t="s">
        <v>94</v>
      </c>
      <c r="E192" s="211">
        <v>-20</v>
      </c>
    </row>
    <row r="193" spans="1:5" x14ac:dyDescent="0.25">
      <c r="A193" s="211">
        <v>25586</v>
      </c>
      <c r="B193" s="210" t="s">
        <v>345</v>
      </c>
      <c r="C193" s="211">
        <v>1998</v>
      </c>
      <c r="D193" s="215" t="s">
        <v>60</v>
      </c>
      <c r="E193" s="211">
        <v>-20</v>
      </c>
    </row>
    <row r="194" spans="1:5" x14ac:dyDescent="0.25">
      <c r="A194" s="211">
        <v>28787</v>
      </c>
      <c r="B194" s="210" t="s">
        <v>346</v>
      </c>
      <c r="C194" s="211">
        <v>1999</v>
      </c>
      <c r="D194" s="215" t="s">
        <v>90</v>
      </c>
      <c r="E194" s="211">
        <v>-20</v>
      </c>
    </row>
    <row r="195" spans="1:5" x14ac:dyDescent="0.25">
      <c r="A195" s="211">
        <v>31152</v>
      </c>
      <c r="B195" s="210" t="s">
        <v>347</v>
      </c>
      <c r="C195" s="211">
        <v>1999</v>
      </c>
      <c r="D195" s="215" t="s">
        <v>190</v>
      </c>
      <c r="E195" s="211">
        <v>-20</v>
      </c>
    </row>
    <row r="196" spans="1:5" x14ac:dyDescent="0.25">
      <c r="A196" s="211">
        <v>31995</v>
      </c>
      <c r="B196" s="210" t="s">
        <v>348</v>
      </c>
      <c r="C196" s="211">
        <v>1999</v>
      </c>
      <c r="D196" s="215" t="s">
        <v>151</v>
      </c>
      <c r="E196" s="211">
        <v>-20</v>
      </c>
    </row>
    <row r="197" spans="1:5" x14ac:dyDescent="0.25">
      <c r="A197" s="211">
        <v>30608</v>
      </c>
      <c r="B197" s="210" t="s">
        <v>349</v>
      </c>
      <c r="C197" s="211">
        <v>1999</v>
      </c>
      <c r="D197" s="215" t="s">
        <v>324</v>
      </c>
      <c r="E197" s="211">
        <v>-20</v>
      </c>
    </row>
    <row r="198" spans="1:5" x14ac:dyDescent="0.25">
      <c r="A198" s="211">
        <v>32863</v>
      </c>
      <c r="B198" s="210" t="s">
        <v>350</v>
      </c>
      <c r="C198" s="211">
        <v>1999</v>
      </c>
      <c r="D198" s="215" t="s">
        <v>216</v>
      </c>
      <c r="E198" s="211">
        <v>-20</v>
      </c>
    </row>
    <row r="199" spans="1:5" x14ac:dyDescent="0.25">
      <c r="A199" s="211">
        <v>27772</v>
      </c>
      <c r="B199" s="210" t="s">
        <v>351</v>
      </c>
      <c r="C199" s="211">
        <v>1999</v>
      </c>
      <c r="D199" s="215" t="s">
        <v>266</v>
      </c>
      <c r="E199" s="211">
        <v>-20</v>
      </c>
    </row>
    <row r="200" spans="1:5" x14ac:dyDescent="0.25">
      <c r="A200" s="211">
        <v>30788</v>
      </c>
      <c r="B200" s="210" t="s">
        <v>352</v>
      </c>
      <c r="C200" s="211">
        <v>1999</v>
      </c>
      <c r="D200" s="215" t="s">
        <v>126</v>
      </c>
      <c r="E200" s="211">
        <v>-20</v>
      </c>
    </row>
    <row r="201" spans="1:5" x14ac:dyDescent="0.25">
      <c r="A201" s="211">
        <v>28020</v>
      </c>
      <c r="B201" s="210" t="s">
        <v>81</v>
      </c>
      <c r="C201" s="211">
        <v>1998</v>
      </c>
      <c r="D201" s="215" t="s">
        <v>62</v>
      </c>
      <c r="E201" s="211">
        <v>-23</v>
      </c>
    </row>
    <row r="202" spans="1:5" x14ac:dyDescent="0.25">
      <c r="A202" s="211">
        <v>26569</v>
      </c>
      <c r="B202" s="210" t="s">
        <v>353</v>
      </c>
      <c r="C202" s="211">
        <v>1999</v>
      </c>
      <c r="D202" s="215" t="s">
        <v>79</v>
      </c>
      <c r="E202" s="211">
        <v>-39.5</v>
      </c>
    </row>
    <row r="203" spans="1:5" x14ac:dyDescent="0.25">
      <c r="A203" s="211">
        <v>26705</v>
      </c>
      <c r="B203" s="210" t="s">
        <v>354</v>
      </c>
      <c r="C203" s="211">
        <v>1998</v>
      </c>
      <c r="D203" s="215" t="s">
        <v>160</v>
      </c>
      <c r="E203" s="211">
        <v>-39.5</v>
      </c>
    </row>
  </sheetData>
  <phoneticPr fontId="1" type="noConversion"/>
  <conditionalFormatting sqref="B1">
    <cfRule type="expression" dxfId="1" priority="2" stopIfTrue="1">
      <formula>AND(#REF!&lt;9,#REF!&gt;0)</formula>
    </cfRule>
  </conditionalFormatting>
  <conditionalFormatting sqref="B2">
    <cfRule type="expression" dxfId="0" priority="1" stopIfTrue="1">
      <formula>AND(#REF!&lt;9,#REF!&gt;0)</formula>
    </cfRule>
  </conditionalFormatting>
  <pageMargins left="0.75" right="0.75" top="1" bottom="1" header="0.5" footer="0.5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0" r:id="rId3" name="Button 2">
              <controlPr defaultSize="0" print="0" autoFill="0" autoLine="0" autoPict="0" macro="[0]!AddPts">
                <anchor moveWithCells="1" sizeWithCells="1">
                  <from>
                    <xdr:col>6</xdr:col>
                    <xdr:colOff>1325880</xdr:colOff>
                    <xdr:row>0</xdr:row>
                    <xdr:rowOff>0</xdr:rowOff>
                  </from>
                  <to>
                    <xdr:col>6</xdr:col>
                    <xdr:colOff>1851660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J20"/>
  <sheetViews>
    <sheetView workbookViewId="0">
      <selection activeCell="G19" sqref="G19"/>
    </sheetView>
  </sheetViews>
  <sheetFormatPr defaultRowHeight="13.2" x14ac:dyDescent="0.25"/>
  <cols>
    <col min="1" max="1" width="3.77734375" style="126" customWidth="1"/>
    <col min="2" max="2" width="4.6640625" style="126" bestFit="1" customWidth="1"/>
    <col min="3" max="3" width="6" style="126" bestFit="1" customWidth="1"/>
    <col min="4" max="4" width="27.88671875" style="127" customWidth="1"/>
    <col min="5" max="5" width="6.44140625" style="126" bestFit="1" customWidth="1"/>
    <col min="6" max="6" width="5.6640625" style="126" bestFit="1" customWidth="1"/>
    <col min="7" max="7" width="28.5546875" style="128" customWidth="1"/>
    <col min="8" max="8" width="10" style="127" bestFit="1" customWidth="1"/>
    <col min="9" max="9" width="17.21875" style="127" bestFit="1" customWidth="1"/>
    <col min="10" max="10" width="5.77734375" style="127" hidden="1" customWidth="1"/>
    <col min="11" max="16384" width="8.88671875" style="127"/>
  </cols>
  <sheetData>
    <row r="1" spans="1:10" s="129" customFormat="1" ht="15.6" x14ac:dyDescent="0.25">
      <c r="A1" s="200" t="str">
        <f>Setup!B3 &amp; ", " &amp; Setup!B4 &amp; ", " &amp; Setup!B6 &amp; ", " &amp; Setup!B8 &amp; "-" &amp; Setup!B9</f>
        <v>Η' Ένωση, 2ο ΕΝΩΣΙΑΚΟ, ΑΕ Π.Ράφτη, 10-13 Φεβρ 2012</v>
      </c>
      <c r="B1" s="202"/>
      <c r="C1" s="201"/>
      <c r="D1" s="201"/>
      <c r="E1" s="202"/>
      <c r="F1" s="201"/>
      <c r="G1" s="201"/>
      <c r="H1" s="219" t="str">
        <f>Setup!B10</f>
        <v>Τερέζα Ταμπόση</v>
      </c>
      <c r="I1" s="219"/>
    </row>
    <row r="2" spans="1:10" s="119" customFormat="1" ht="13.8" customHeight="1" x14ac:dyDescent="0.25">
      <c r="A2" s="168" t="s">
        <v>13</v>
      </c>
      <c r="B2" s="168" t="s">
        <v>22</v>
      </c>
      <c r="C2" s="168" t="s">
        <v>8</v>
      </c>
      <c r="D2" s="168" t="s">
        <v>6</v>
      </c>
      <c r="E2" s="168" t="s">
        <v>29</v>
      </c>
      <c r="F2" s="168" t="s">
        <v>12</v>
      </c>
      <c r="G2" s="168" t="s">
        <v>10</v>
      </c>
      <c r="H2" s="168" t="s">
        <v>9</v>
      </c>
      <c r="I2" s="168" t="s">
        <v>53</v>
      </c>
      <c r="J2" s="184" t="s">
        <v>54</v>
      </c>
    </row>
    <row r="3" spans="1:10" x14ac:dyDescent="0.25">
      <c r="A3" s="192">
        <v>1</v>
      </c>
      <c r="B3" s="185"/>
      <c r="C3" s="185">
        <v>25438</v>
      </c>
      <c r="D3" s="186" t="s">
        <v>89</v>
      </c>
      <c r="E3" s="185">
        <v>190</v>
      </c>
      <c r="F3" s="185">
        <v>1998</v>
      </c>
      <c r="G3" s="187" t="s">
        <v>90</v>
      </c>
      <c r="H3" s="185"/>
      <c r="I3" s="186"/>
      <c r="J3" s="179">
        <f>IF(D3&gt;" ",IF(E3&gt;=0,E3+tmp!G2,tmp!G2),0)</f>
        <v>190.02613286696766</v>
      </c>
    </row>
    <row r="4" spans="1:10" x14ac:dyDescent="0.25">
      <c r="A4" s="192">
        <v>2</v>
      </c>
      <c r="B4" s="185"/>
      <c r="C4" s="185">
        <v>23775</v>
      </c>
      <c r="D4" s="186" t="s">
        <v>91</v>
      </c>
      <c r="E4" s="185">
        <v>180</v>
      </c>
      <c r="F4" s="185">
        <v>1998</v>
      </c>
      <c r="G4" s="187" t="s">
        <v>92</v>
      </c>
      <c r="H4" s="185"/>
      <c r="I4" s="186"/>
      <c r="J4" s="179">
        <f>IF(D4&gt;" ",IF(E4&gt;=0,E4+tmp!G3,tmp!G3),0)</f>
        <v>180.02737010795309</v>
      </c>
    </row>
    <row r="5" spans="1:10" x14ac:dyDescent="0.25">
      <c r="A5" s="192">
        <v>3</v>
      </c>
      <c r="B5" s="185"/>
      <c r="C5" s="185">
        <v>25875</v>
      </c>
      <c r="D5" s="186" t="s">
        <v>93</v>
      </c>
      <c r="E5" s="185">
        <v>160</v>
      </c>
      <c r="F5" s="185">
        <v>1998</v>
      </c>
      <c r="G5" s="187" t="s">
        <v>94</v>
      </c>
      <c r="H5" s="188"/>
      <c r="I5" s="186"/>
      <c r="J5" s="179">
        <f>IF(D5&gt;" ",IF(E5&gt;=0,E5+tmp!G4,tmp!G4),0)</f>
        <v>160.00213285311466</v>
      </c>
    </row>
    <row r="6" spans="1:10" x14ac:dyDescent="0.25">
      <c r="A6" s="192">
        <v>4</v>
      </c>
      <c r="B6" s="185"/>
      <c r="C6" s="185">
        <v>24845</v>
      </c>
      <c r="D6" s="186" t="s">
        <v>95</v>
      </c>
      <c r="E6" s="185">
        <v>140</v>
      </c>
      <c r="F6" s="185">
        <v>1998</v>
      </c>
      <c r="G6" s="187" t="s">
        <v>62</v>
      </c>
      <c r="H6" s="189"/>
      <c r="I6" s="186"/>
      <c r="J6" s="179">
        <f>IF(D6&gt;" ",IF(E6&gt;=0,E6+tmp!G5,tmp!G5),0)</f>
        <v>140.0186619679493</v>
      </c>
    </row>
    <row r="7" spans="1:10" x14ac:dyDescent="0.25">
      <c r="A7" s="192">
        <v>5</v>
      </c>
      <c r="B7" s="185"/>
      <c r="C7" s="185">
        <v>23517</v>
      </c>
      <c r="D7" s="186" t="s">
        <v>96</v>
      </c>
      <c r="E7" s="185">
        <v>140</v>
      </c>
      <c r="F7" s="185">
        <v>1998</v>
      </c>
      <c r="G7" s="187" t="s">
        <v>97</v>
      </c>
      <c r="H7" s="185"/>
      <c r="I7" s="186"/>
      <c r="J7" s="179">
        <f>IF(D7&gt;" ",IF(E7&gt;=0,E7+tmp!G6,tmp!G6),0)</f>
        <v>140.0111667423478</v>
      </c>
    </row>
    <row r="8" spans="1:10" x14ac:dyDescent="0.25">
      <c r="A8" s="192">
        <v>6</v>
      </c>
      <c r="B8" s="185"/>
      <c r="C8" s="185">
        <v>25297</v>
      </c>
      <c r="D8" s="186" t="s">
        <v>98</v>
      </c>
      <c r="E8" s="185">
        <v>61</v>
      </c>
      <c r="F8" s="185">
        <v>1999</v>
      </c>
      <c r="G8" s="187" t="s">
        <v>62</v>
      </c>
      <c r="H8" s="185"/>
      <c r="I8" s="186"/>
      <c r="J8" s="179">
        <f>IF(D8&gt;" ",IF(E8&gt;=0,E8+tmp!G7,tmp!G7),0)</f>
        <v>61.032854219845376</v>
      </c>
    </row>
    <row r="9" spans="1:10" x14ac:dyDescent="0.25">
      <c r="A9" s="192">
        <v>7</v>
      </c>
      <c r="B9" s="185"/>
      <c r="C9" s="185">
        <v>22866</v>
      </c>
      <c r="D9" s="186" t="s">
        <v>100</v>
      </c>
      <c r="E9" s="185">
        <v>60</v>
      </c>
      <c r="F9" s="185">
        <v>1998</v>
      </c>
      <c r="G9" s="187" t="s">
        <v>101</v>
      </c>
      <c r="H9" s="185"/>
      <c r="I9" s="186"/>
      <c r="J9" s="179">
        <f>IF(D9&gt;" ",IF(E9&gt;=0,E9+tmp!G8,tmp!G8),0)</f>
        <v>60.008683529088849</v>
      </c>
    </row>
    <row r="10" spans="1:10" x14ac:dyDescent="0.25">
      <c r="A10" s="192">
        <v>8</v>
      </c>
      <c r="B10" s="185"/>
      <c r="C10" s="185">
        <v>26190</v>
      </c>
      <c r="D10" s="186" t="s">
        <v>99</v>
      </c>
      <c r="E10" s="185">
        <v>60</v>
      </c>
      <c r="F10" s="185">
        <v>1999</v>
      </c>
      <c r="G10" s="187" t="s">
        <v>71</v>
      </c>
      <c r="H10" s="185"/>
      <c r="I10" s="186"/>
      <c r="J10" s="179">
        <f>IF(D10&gt;" ",IF(E10&gt;=0,E10+tmp!G9,tmp!G9),0)</f>
        <v>60.017578446103521</v>
      </c>
    </row>
    <row r="11" spans="1:10" x14ac:dyDescent="0.25">
      <c r="C11"/>
      <c r="D11"/>
    </row>
    <row r="12" spans="1:10" x14ac:dyDescent="0.25">
      <c r="C12"/>
    </row>
    <row r="13" spans="1:10" x14ac:dyDescent="0.25">
      <c r="B13" s="220" t="s">
        <v>59</v>
      </c>
      <c r="C13" s="220"/>
      <c r="D13" s="220"/>
      <c r="E13" s="190" t="s">
        <v>57</v>
      </c>
    </row>
    <row r="14" spans="1:10" x14ac:dyDescent="0.25">
      <c r="B14" s="168" t="s">
        <v>13</v>
      </c>
      <c r="C14" s="168" t="s">
        <v>8</v>
      </c>
      <c r="D14" s="168" t="s">
        <v>6</v>
      </c>
      <c r="E14" s="191" t="s">
        <v>58</v>
      </c>
    </row>
    <row r="15" spans="1:10" x14ac:dyDescent="0.25">
      <c r="B15" s="192">
        <v>1</v>
      </c>
      <c r="C15" s="185"/>
      <c r="D15" s="186"/>
      <c r="E15" s="185"/>
    </row>
    <row r="16" spans="1:10" x14ac:dyDescent="0.25">
      <c r="B16" s="192">
        <v>2</v>
      </c>
      <c r="C16" s="185"/>
      <c r="D16" s="186"/>
      <c r="E16" s="185"/>
    </row>
    <row r="17" spans="2:5" x14ac:dyDescent="0.25">
      <c r="B17" s="192">
        <v>3</v>
      </c>
      <c r="C17" s="185"/>
      <c r="D17" s="186"/>
      <c r="E17" s="185"/>
    </row>
    <row r="18" spans="2:5" x14ac:dyDescent="0.25">
      <c r="B18" s="192">
        <v>4</v>
      </c>
      <c r="C18" s="185"/>
      <c r="D18" s="186"/>
      <c r="E18" s="185"/>
    </row>
    <row r="19" spans="2:5" x14ac:dyDescent="0.25">
      <c r="B19" s="192">
        <v>5</v>
      </c>
      <c r="C19" s="185"/>
      <c r="D19" s="186"/>
      <c r="E19" s="185"/>
    </row>
    <row r="20" spans="2:5" x14ac:dyDescent="0.25">
      <c r="C20" s="195"/>
      <c r="D20" s="194"/>
    </row>
  </sheetData>
  <mergeCells count="2">
    <mergeCell ref="H1:I1"/>
    <mergeCell ref="B13:D13"/>
  </mergeCells>
  <phoneticPr fontId="1" type="noConversion"/>
  <dataValidations disablePrompts="1" count="2">
    <dataValidation type="list" allowBlank="1" showInputMessage="1" showErrorMessage="1" sqref="C15:C19">
      <formula1>$C$3:$C$10</formula1>
    </dataValidation>
    <dataValidation type="list" allowBlank="1" showInputMessage="1" showErrorMessage="1" sqref="D15:D19">
      <formula1>$D$3:$D$10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Line="0" autoPict="0" macro="[0]!SortPrep">
                <anchor moveWithCells="1" sizeWithCells="1">
                  <from>
                    <xdr:col>0</xdr:col>
                    <xdr:colOff>53340</xdr:colOff>
                    <xdr:row>0</xdr:row>
                    <xdr:rowOff>30480</xdr:rowOff>
                  </from>
                  <to>
                    <xdr:col>1</xdr:col>
                    <xdr:colOff>167640</xdr:colOff>
                    <xdr:row>0</xdr:row>
                    <xdr:rowOff>160020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indexed="41"/>
    <pageSetUpPr fitToPage="1"/>
  </sheetPr>
  <dimension ref="A1:S18"/>
  <sheetViews>
    <sheetView showGridLines="0" showZeros="0" zoomScale="125" workbookViewId="0">
      <selection activeCell="M5" sqref="M5"/>
    </sheetView>
  </sheetViews>
  <sheetFormatPr defaultColWidth="5.109375" defaultRowHeight="10.199999999999999" x14ac:dyDescent="0.25"/>
  <cols>
    <col min="1" max="1" width="2.44140625" style="2" bestFit="1" customWidth="1"/>
    <col min="2" max="2" width="1.5546875" style="2" hidden="1" customWidth="1"/>
    <col min="3" max="3" width="6" style="93" hidden="1" customWidth="1"/>
    <col min="4" max="4" width="5.21875" style="21" hidden="1" customWidth="1"/>
    <col min="5" max="5" width="4.6640625" style="21" hidden="1" customWidth="1"/>
    <col min="6" max="6" width="3" style="2" hidden="1" customWidth="1"/>
    <col min="7" max="7" width="3.5546875" style="93" bestFit="1" customWidth="1"/>
    <col min="8" max="8" width="3.21875" style="93" bestFit="1" customWidth="1"/>
    <col min="9" max="9" width="4.77734375" style="88" hidden="1" customWidth="1"/>
    <col min="10" max="10" width="22.88671875" style="2" customWidth="1"/>
    <col min="11" max="11" width="10.33203125" style="2" hidden="1" customWidth="1"/>
    <col min="12" max="12" width="22.88671875" style="2" customWidth="1"/>
    <col min="13" max="13" width="1.33203125" style="30" customWidth="1"/>
    <col min="14" max="14" width="13.33203125" style="2" bestFit="1" customWidth="1"/>
    <col min="15" max="15" width="1.21875" style="16" customWidth="1"/>
    <col min="16" max="16" width="13.33203125" style="2" bestFit="1" customWidth="1"/>
    <col min="17" max="17" width="0.88671875" style="16" customWidth="1"/>
    <col min="18" max="18" width="13.33203125" style="4" bestFit="1" customWidth="1"/>
    <col min="19" max="19" width="5.109375" style="4" customWidth="1"/>
    <col min="20" max="16384" width="5.109375" style="2"/>
  </cols>
  <sheetData>
    <row r="1" spans="1:19" ht="17.399999999999999" customHeight="1" x14ac:dyDescent="0.25">
      <c r="A1" s="222" t="str">
        <f>Setup!B3 &amp; ", " &amp; Setup!B4 &amp; ", " &amp; Setup!B6 &amp; ", " &amp; Setup!B8 &amp; "-" &amp; Setup!B9</f>
        <v>Η' Ένωση, 2ο ΕΝΩΣΙΑΚΟ, ΑΕ Π.Ράφτη, 10-13 Φεβρ 2012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172"/>
      <c r="R1" s="173" t="str">
        <f>Setup!B7</f>
        <v>Α14</v>
      </c>
    </row>
    <row r="2" spans="1:19" s="12" customFormat="1" ht="8.4" x14ac:dyDescent="0.25">
      <c r="A2" s="53"/>
      <c r="B2" s="6">
        <f>Setup!$B$18</f>
        <v>0</v>
      </c>
      <c r="C2" s="6"/>
      <c r="D2" s="9"/>
      <c r="E2" s="9"/>
      <c r="G2" s="96"/>
      <c r="H2" s="96"/>
      <c r="I2" s="8"/>
      <c r="J2" s="8"/>
      <c r="K2" s="8"/>
      <c r="L2" s="8"/>
      <c r="M2" s="6"/>
      <c r="N2" s="8"/>
      <c r="O2" s="9"/>
      <c r="P2" s="8"/>
      <c r="Q2" s="9"/>
      <c r="R2" s="10"/>
      <c r="S2" s="11"/>
    </row>
    <row r="3" spans="1:19" x14ac:dyDescent="0.25">
      <c r="J3" s="223">
        <v>8</v>
      </c>
      <c r="K3" s="223"/>
      <c r="L3" s="223"/>
      <c r="M3" s="14"/>
      <c r="N3" s="13">
        <v>4</v>
      </c>
      <c r="O3" s="15"/>
      <c r="P3" s="13">
        <v>2</v>
      </c>
      <c r="Q3" s="15"/>
      <c r="R3" s="3" t="s">
        <v>46</v>
      </c>
    </row>
    <row r="4" spans="1:19" s="93" customFormat="1" x14ac:dyDescent="0.25">
      <c r="A4" s="32" t="s">
        <v>13</v>
      </c>
      <c r="B4" s="81"/>
      <c r="C4" s="157" t="s">
        <v>26</v>
      </c>
      <c r="D4" s="157" t="s">
        <v>40</v>
      </c>
      <c r="E4" s="157" t="s">
        <v>39</v>
      </c>
      <c r="F4" s="32" t="s">
        <v>22</v>
      </c>
      <c r="G4" s="32" t="s">
        <v>14</v>
      </c>
      <c r="H4" s="32" t="s">
        <v>82</v>
      </c>
      <c r="I4" s="32" t="s">
        <v>8</v>
      </c>
      <c r="J4" s="94" t="s">
        <v>6</v>
      </c>
      <c r="K4" s="157" t="s">
        <v>38</v>
      </c>
      <c r="L4" s="94" t="s">
        <v>10</v>
      </c>
      <c r="M4" s="6"/>
      <c r="O4" s="95"/>
      <c r="Q4" s="95"/>
      <c r="R4" s="7"/>
      <c r="S4" s="7"/>
    </row>
    <row r="5" spans="1:19" x14ac:dyDescent="0.25">
      <c r="A5" s="54">
        <v>1</v>
      </c>
      <c r="B5" s="193">
        <v>1</v>
      </c>
      <c r="C5" s="72"/>
      <c r="D5" s="118"/>
      <c r="E5" s="90">
        <v>0</v>
      </c>
      <c r="F5" s="18">
        <f>IF(NOT($G5="-"),VLOOKUP($G5,DrawPrep!$A$3:$H$10,2,FALSE),"")</f>
        <v>0</v>
      </c>
      <c r="G5" s="97">
        <f>VLOOKUP($B5,Setup!$G$12:$H$27,2,FALSE)</f>
        <v>1</v>
      </c>
      <c r="H5" s="204">
        <f>IF($G5&gt;0,VLOOKUP($G5,DrawPrep!$A$3:$H$10,5,FALSE),0)</f>
        <v>190</v>
      </c>
      <c r="I5" s="203">
        <f>IF($G5&gt;0,VLOOKUP($G5,DrawPrep!$A$3:$H$10,3,FALSE),0)</f>
        <v>25438</v>
      </c>
      <c r="J5" s="33" t="str">
        <f>IF($I5&gt;0,VLOOKUP($I5,DrawPrep!$C$3:$H$10,2,FALSE),"bye")</f>
        <v>ΤΣΙΤΣΙΠΑΣ ΣΤΕΦΑΝΟΣ</v>
      </c>
      <c r="K5" s="180" t="str">
        <f t="shared" ref="K5:K12" si="0">IF($I5&gt;0,LEFT(J5,FIND(" ",J5)-1),"")</f>
        <v>ΤΣΙΤΣΙΠΑΣ</v>
      </c>
      <c r="L5" s="35" t="str">
        <f>IF($I5&gt;0,VLOOKUP($I5,DrawPrep!$C$3:$H$10,5,FALSE),"")</f>
        <v>Ο.Α.ΓΛΥΦΑΔΑΣ</v>
      </c>
      <c r="M5" s="50">
        <v>2</v>
      </c>
      <c r="N5" s="20" t="str">
        <f>UPPER(IF($A$2="R",IF(OR(M5=1,M5="a"),I5,IF(OR(M5=2,M5="b"),I6,"")),IF(OR(M5=1,M5="1"),K5,IF(OR(M5=2,M5="b"),K6,""))))</f>
        <v>ΛΑΖΑΡΙΔΗΣ</v>
      </c>
      <c r="O5" s="17"/>
      <c r="P5" s="5"/>
      <c r="R5" s="5"/>
    </row>
    <row r="6" spans="1:19" x14ac:dyDescent="0.25">
      <c r="A6" s="55">
        <v>2</v>
      </c>
      <c r="B6" s="89">
        <f>1-D6+2</f>
        <v>3</v>
      </c>
      <c r="C6" s="91">
        <v>1</v>
      </c>
      <c r="D6" s="155">
        <f>E6</f>
        <v>0</v>
      </c>
      <c r="E6" s="91">
        <f>IF($B$2&gt;=1,1,0)</f>
        <v>0</v>
      </c>
      <c r="F6" s="22">
        <f>IF(NOT($G6="-"),VLOOKUP($G6,DrawPrep!$A$3:$H$10,2,FALSE),"")</f>
        <v>0</v>
      </c>
      <c r="G6" s="22">
        <f>IF($B$2&gt;=1,"-",VLOOKUP($B6,Setup!$G$12:$H$27,2,FALSE))</f>
        <v>3</v>
      </c>
      <c r="H6" s="22">
        <f>IF(NOT($G6="-"),VLOOKUP($G6,DrawPrep!$A$3:$H$10,5,FALSE),0)</f>
        <v>160</v>
      </c>
      <c r="I6" s="20">
        <f>IF(NOT($G6="-"),VLOOKUP($G6,DrawPrep!$A$3:$H$10,3,FALSE),0)</f>
        <v>25875</v>
      </c>
      <c r="J6" s="20" t="str">
        <f>IF($I6&gt;0,VLOOKUP($I6,DrawPrep!$C$3:$H$10,2,FALSE),"bye")</f>
        <v>ΛΑΖΑΡΙΔΗΣ ΚΩΝΣΤΑΝΤΙΝΟΣ</v>
      </c>
      <c r="K6" s="181" t="str">
        <f t="shared" si="0"/>
        <v>ΛΑΖΑΡΙΔΗΣ</v>
      </c>
      <c r="L6" s="36" t="str">
        <f>IF($I6&gt;0,VLOOKUP($I6,DrawPrep!$C$3:$H$10,5,FALSE),"")</f>
        <v>Ε.Σ.Ο.ΕΠΙΚΟΥΡΟΣ ΠΟΛΙΧΝΗΣ</v>
      </c>
      <c r="M6" s="23"/>
      <c r="N6" s="24"/>
      <c r="O6" s="50">
        <v>2</v>
      </c>
      <c r="P6" s="20" t="str">
        <f>UPPER(IF($A$2="R",IF(OR(O6=1,O6="a"),N5,IF(OR(O6=2,O6="b"),N7,"")),IF(OR(O6=1,O6="a"),N5,IF(OR(O6=2,O6="b"),N7,""))))</f>
        <v>ΚΑΠΙΡΗΣ</v>
      </c>
      <c r="Q6" s="17"/>
      <c r="R6" s="5"/>
    </row>
    <row r="7" spans="1:19" x14ac:dyDescent="0.25">
      <c r="A7" s="56">
        <v>3</v>
      </c>
      <c r="B7" s="89">
        <f>2-D7+2</f>
        <v>4</v>
      </c>
      <c r="C7" s="92"/>
      <c r="D7" s="155">
        <f t="shared" ref="D7:D12" si="1">D6+E7</f>
        <v>0</v>
      </c>
      <c r="E7" s="156">
        <v>0</v>
      </c>
      <c r="F7" s="25">
        <f>IF(NOT($G7="-"),VLOOKUP($G7,DrawPrep!$A$3:$H$10,2,FALSE),"")</f>
        <v>0</v>
      </c>
      <c r="G7" s="25">
        <f>VLOOKUP($B7,Setup!$G$12:$H$27,2,FALSE)</f>
        <v>4</v>
      </c>
      <c r="H7" s="25">
        <f>IF($G7&gt;0,VLOOKUP($G7,DrawPrep!$A$3:$H$10,5,FALSE),0)</f>
        <v>140</v>
      </c>
      <c r="I7" s="26">
        <f>IF($G7&gt;0,VLOOKUP($G7,DrawPrep!$A$3:$H$10,3,FALSE),0)</f>
        <v>24845</v>
      </c>
      <c r="J7" s="26" t="str">
        <f>IF($I7&gt;0,VLOOKUP($I7,DrawPrep!$C$3:$H$10,2,FALSE),"bye")</f>
        <v>ΗΛΙΟΠΟΥΛΟΣ ΒΑΣΙΛΗΣ</v>
      </c>
      <c r="K7" s="182" t="str">
        <f t="shared" si="0"/>
        <v>ΗΛΙΟΠΟΥΛΟΣ</v>
      </c>
      <c r="L7" s="37" t="str">
        <f>IF($I7&gt;0,VLOOKUP($I7,DrawPrep!$C$3:$H$10,5,FALSE),"")</f>
        <v>Α.Ο.Α.ΦΙΛΟΘΕΗΣ</v>
      </c>
      <c r="M7" s="50">
        <v>2</v>
      </c>
      <c r="N7" s="20" t="str">
        <f>UPPER(IF($A$2="R",IF(OR(M7=1,M7="a"),I7,IF(OR(M7=2,M7="b"),I8,"")),IF(OR(M7=1,M7="a"),K7,IF(OR(M7=2,M7="b"),K8,""))))</f>
        <v>ΚΑΠΙΡΗΣ</v>
      </c>
      <c r="O7" s="23"/>
      <c r="P7" s="24"/>
      <c r="Q7" s="17"/>
      <c r="R7" s="5"/>
    </row>
    <row r="8" spans="1:19" x14ac:dyDescent="0.25">
      <c r="A8" s="57">
        <v>4</v>
      </c>
      <c r="B8" s="89">
        <f>3-D8+2</f>
        <v>5</v>
      </c>
      <c r="C8" s="91">
        <v>3</v>
      </c>
      <c r="D8" s="155">
        <f t="shared" si="1"/>
        <v>0</v>
      </c>
      <c r="E8" s="91">
        <f>IF($B$2&gt;=3,1,0)</f>
        <v>0</v>
      </c>
      <c r="F8" s="27">
        <f>IF(NOT($G8="-"),VLOOKUP($G8,DrawPrep!$A$3:$H$10,2,FALSE),"")</f>
        <v>0</v>
      </c>
      <c r="G8" s="27">
        <f>IF($B$2&gt;=3,"-",VLOOKUP($B8,Setup!$G$12:$H$27,2,FALSE))</f>
        <v>6</v>
      </c>
      <c r="H8" s="27">
        <f>IF(NOT($G8="-"),VLOOKUP($G8,DrawPrep!$A$3:$H$10,5,FALSE),0)</f>
        <v>61</v>
      </c>
      <c r="I8" s="28">
        <f>IF(NOT($G8="-"),VLOOKUP($G8,DrawPrep!$A$3:$H$10,3,FALSE),0)</f>
        <v>25297</v>
      </c>
      <c r="J8" s="28" t="str">
        <f>IF($I8&gt;0,VLOOKUP($I8,DrawPrep!$C$3:$H$10,2,FALSE),"bye")</f>
        <v>ΚΑΠΙΡΗΣ ΣΤΑΜΑΤΗΣ</v>
      </c>
      <c r="K8" s="183" t="str">
        <f t="shared" si="0"/>
        <v>ΚΑΠΙΡΗΣ</v>
      </c>
      <c r="L8" s="38" t="str">
        <f>IF($I8&gt;0,VLOOKUP($I8,DrawPrep!$C$3:$H$10,5,FALSE),"")</f>
        <v>Α.Ο.Α.ΦΙΛΟΘΕΗΣ</v>
      </c>
      <c r="M8" s="23"/>
      <c r="N8" s="21"/>
      <c r="O8" s="17"/>
      <c r="P8" s="29"/>
      <c r="Q8" s="52">
        <v>2</v>
      </c>
      <c r="R8" s="20" t="str">
        <f>UPPER(IF($A$2="R",IF(OR(Q8=1,Q8="a"),P6,IF(OR(Q8=2,Q8="b"),P10,"")),IF(OR(Q8=1,Q8="a"),P6,IF(OR(Q8=2,Q8="b"),P10,""))))</f>
        <v>ΑΝΤΩΝΟΠΟΥΛΟΣ</v>
      </c>
    </row>
    <row r="9" spans="1:19" x14ac:dyDescent="0.25">
      <c r="A9" s="54">
        <v>5</v>
      </c>
      <c r="B9" s="89">
        <f>4-D9+2</f>
        <v>6</v>
      </c>
      <c r="C9" s="92"/>
      <c r="D9" s="155">
        <f t="shared" si="1"/>
        <v>0</v>
      </c>
      <c r="E9" s="156">
        <v>0</v>
      </c>
      <c r="F9" s="18">
        <f>IF(NOT($G9="-"),VLOOKUP($G9,DrawPrep!$A$3:$H$10,2,FALSE),"")</f>
        <v>0</v>
      </c>
      <c r="G9" s="18">
        <f>VLOOKUP($B9,Setup!$G$12:$H$27,2,FALSE)</f>
        <v>5</v>
      </c>
      <c r="H9" s="18">
        <f>IF($G9&gt;0,VLOOKUP($G9,DrawPrep!$A$3:$H$10,5,FALSE),0)</f>
        <v>140</v>
      </c>
      <c r="I9" s="19">
        <f>IF($G9&gt;0,VLOOKUP($G9,DrawPrep!$A$3:$H$10,3,FALSE),0)</f>
        <v>23517</v>
      </c>
      <c r="J9" s="19" t="str">
        <f>IF($I9&gt;0,VLOOKUP($I9,DrawPrep!$C$3:$H$10,2,FALSE),"bye")</f>
        <v>ΤΣΙΡΑΝΙΔΗΣ ΕΥΣΤΑΘΙΟΣ</v>
      </c>
      <c r="K9" s="180" t="str">
        <f t="shared" si="0"/>
        <v>ΤΣΙΡΑΝΙΔΗΣ</v>
      </c>
      <c r="L9" s="24" t="str">
        <f>IF($I9&gt;0,VLOOKUP($I9,DrawPrep!$C$3:$H$10,5,FALSE),"")</f>
        <v>Ο.Α.ΤΟΥΜΠΑΣ</v>
      </c>
      <c r="M9" s="51">
        <v>1</v>
      </c>
      <c r="N9" s="20" t="str">
        <f>UPPER(IF($A$2="R",IF(OR(M9=1,M9="a"),I9,IF(OR(M9=2,M9="b"),I10,"")),IF(OR(M9=1,M9="a"),K9,IF(OR(M9=2,M9="b"),K10,""))))</f>
        <v>ΤΣΙΡΑΝΙΔΗΣ</v>
      </c>
      <c r="O9" s="17"/>
      <c r="P9" s="29"/>
      <c r="Q9" s="17"/>
      <c r="R9" s="19"/>
    </row>
    <row r="10" spans="1:19" x14ac:dyDescent="0.25">
      <c r="A10" s="55">
        <v>6</v>
      </c>
      <c r="B10" s="89">
        <f>5-D10+2</f>
        <v>7</v>
      </c>
      <c r="C10" s="91">
        <v>4</v>
      </c>
      <c r="D10" s="155">
        <f t="shared" si="1"/>
        <v>0</v>
      </c>
      <c r="E10" s="91">
        <f>IF($B$2&gt;=4,1,0)</f>
        <v>0</v>
      </c>
      <c r="F10" s="22">
        <f>IF(NOT($G10="-"),VLOOKUP($G10,DrawPrep!$A$3:$H$10,2,FALSE),"")</f>
        <v>0</v>
      </c>
      <c r="G10" s="22">
        <f>IF($B$2&gt;=4,"-",VLOOKUP($B10,Setup!$G$12:$H$27,2,FALSE))</f>
        <v>8</v>
      </c>
      <c r="H10" s="22">
        <f>IF(NOT($G10="-"),VLOOKUP($G10,DrawPrep!$A$3:$H$10,5,FALSE),0)</f>
        <v>60</v>
      </c>
      <c r="I10" s="20">
        <f>IF(NOT($G10="-"),VLOOKUP($G10,DrawPrep!$A$3:$H$10,3,FALSE),0)</f>
        <v>26190</v>
      </c>
      <c r="J10" s="20" t="str">
        <f>IF($I10&gt;0,VLOOKUP($I10,DrawPrep!$C$3:$H$10,2,FALSE),"bye")</f>
        <v>ΑΝΔΡΩΝΗΣ ΙΩΑΝΝΗΣ</v>
      </c>
      <c r="K10" s="181" t="str">
        <f t="shared" si="0"/>
        <v>ΑΝΔΡΩΝΗΣ</v>
      </c>
      <c r="L10" s="36" t="str">
        <f>IF($I10&gt;0,VLOOKUP($I10,DrawPrep!$C$3:$H$10,5,FALSE),"")</f>
        <v>Ο.Α.ΑΓΙΑΣ ΠΑΡΑΣΚΕΥΗΣ</v>
      </c>
      <c r="M10" s="23"/>
      <c r="N10" s="24"/>
      <c r="O10" s="50">
        <v>2</v>
      </c>
      <c r="P10" s="20" t="str">
        <f>UPPER(IF($A$2="R",IF(OR(O10=1,O10="a"),N9,IF(OR(O10=2,O10="b"),N11,"")),IF(OR(O10=1,O10="a"),N9,IF(OR(O10=2,O10="b"),N11,""))))</f>
        <v>ΑΝΤΩΝΟΠΟΥΛΟΣ</v>
      </c>
      <c r="Q10" s="218"/>
      <c r="R10" s="5"/>
    </row>
    <row r="11" spans="1:19" x14ac:dyDescent="0.25">
      <c r="A11" s="56">
        <v>7</v>
      </c>
      <c r="B11" s="89">
        <f>6-D11+2</f>
        <v>8</v>
      </c>
      <c r="C11" s="91">
        <v>2</v>
      </c>
      <c r="D11" s="155">
        <f t="shared" si="1"/>
        <v>0</v>
      </c>
      <c r="E11" s="91">
        <f>IF($B$2&gt;=2,1,0)</f>
        <v>0</v>
      </c>
      <c r="F11" s="25">
        <f>IF(NOT($G11="-"),VLOOKUP($G11,DrawPrep!$A$3:$H$10,2,FALSE),"")</f>
        <v>0</v>
      </c>
      <c r="G11" s="25">
        <f>IF($B$2&gt;=2,"-",VLOOKUP($B11,Setup!$G$12:$H$27,2,FALSE))</f>
        <v>7</v>
      </c>
      <c r="H11" s="25">
        <f>IF(NOT($G11="-"),VLOOKUP($G11,DrawPrep!$A$3:$H$10,5,FALSE),0)</f>
        <v>60</v>
      </c>
      <c r="I11" s="26">
        <f>IF(NOT($G11="-"),VLOOKUP($G11,DrawPrep!$A$3:$H$10,3,FALSE),0)</f>
        <v>22866</v>
      </c>
      <c r="J11" s="26" t="str">
        <f>IF($I11&gt;0,VLOOKUP($I11,DrawPrep!$C$3:$H$10,2,FALSE),"bye")</f>
        <v>ΚΟΝΤΟΠΟΥΛΟΣ ΘΕΟΦΑΝΗΣ</v>
      </c>
      <c r="K11" s="182" t="str">
        <f t="shared" si="0"/>
        <v>ΚΟΝΤΟΠΟΥΛΟΣ</v>
      </c>
      <c r="L11" s="37" t="str">
        <f>IF($I11&gt;0,VLOOKUP($I11,DrawPrep!$C$3:$H$10,5,FALSE),"")</f>
        <v>Ο.Α.ΚΟΡΙΝΘΟΥ</v>
      </c>
      <c r="M11" s="50">
        <v>2</v>
      </c>
      <c r="N11" s="20" t="str">
        <f>UPPER(IF($A$2="R",IF(OR(M11=1,M11="a"),I11,IF(OR(M11=2,M11="b"),I12,"")),IF(OR(M11=1,M11="a"),K11,IF(OR(M11=2,M11="b"),K12,""))))</f>
        <v>ΑΝΤΩΝΟΠΟΥΛΟΣ</v>
      </c>
      <c r="O11" s="23"/>
      <c r="P11" s="19"/>
      <c r="Q11" s="17"/>
      <c r="R11" s="5"/>
    </row>
    <row r="12" spans="1:19" x14ac:dyDescent="0.25">
      <c r="A12" s="57">
        <v>8</v>
      </c>
      <c r="B12" s="193">
        <v>2</v>
      </c>
      <c r="C12" s="92"/>
      <c r="D12" s="155">
        <f t="shared" si="1"/>
        <v>0</v>
      </c>
      <c r="E12" s="143">
        <v>0</v>
      </c>
      <c r="F12" s="27">
        <f>IF(NOT($G12="-"),VLOOKUP($G12,DrawPrep!$A$3:$H$10,2,FALSE),"")</f>
        <v>0</v>
      </c>
      <c r="G12" s="98">
        <f>VLOOKUP($B12,Setup!$G$12:$H$27,2,FALSE)</f>
        <v>2</v>
      </c>
      <c r="H12" s="27">
        <f>IF($G12&gt;0,VLOOKUP($G12,DrawPrep!$A$3:$H$10,5,FALSE),0)</f>
        <v>180</v>
      </c>
      <c r="I12" s="34">
        <f>IF($G12&gt;0,VLOOKUP($G12,DrawPrep!$A$3:$H$10,3,FALSE),0)</f>
        <v>23775</v>
      </c>
      <c r="J12" s="34" t="str">
        <f>IF($I12&gt;0,VLOOKUP($I12,DrawPrep!$C$3:$H$10,2,FALSE),"bye")</f>
        <v>ΑΝΤΩΝΟΠΟΥΛΟΣ ΧΡΗΣΤΟΣ</v>
      </c>
      <c r="K12" s="183" t="str">
        <f t="shared" si="0"/>
        <v>ΑΝΤΩΝΟΠΟΥΛΟΣ</v>
      </c>
      <c r="L12" s="39" t="str">
        <f>IF($I12&gt;0,VLOOKUP($I12,DrawPrep!$C$3:$H$10,5,FALSE),"")</f>
        <v>Ο.Α.ΚΕΡΑΤΣΙΝΙΟΥ</v>
      </c>
      <c r="M12" s="23"/>
      <c r="N12" s="19"/>
      <c r="P12" s="5"/>
      <c r="R12" s="5"/>
    </row>
    <row r="13" spans="1:19" x14ac:dyDescent="0.25">
      <c r="G13" s="132"/>
      <c r="H13" s="132"/>
      <c r="N13" s="169" t="s">
        <v>23</v>
      </c>
      <c r="P13" s="169" t="s">
        <v>23</v>
      </c>
      <c r="R13" s="169"/>
    </row>
    <row r="14" spans="1:19" x14ac:dyDescent="0.25">
      <c r="G14" s="7"/>
      <c r="H14" s="7"/>
      <c r="P14" s="4"/>
    </row>
    <row r="16" spans="1:19" s="158" customFormat="1" ht="9.6" x14ac:dyDescent="0.25">
      <c r="C16" s="159"/>
      <c r="D16" s="160"/>
      <c r="E16" s="160"/>
      <c r="G16" s="159"/>
      <c r="H16" s="159"/>
      <c r="I16" s="160"/>
      <c r="J16" s="161" t="s">
        <v>44</v>
      </c>
      <c r="M16" s="162"/>
      <c r="O16" s="163"/>
      <c r="P16" s="166" t="s">
        <v>45</v>
      </c>
      <c r="Q16" s="161"/>
      <c r="R16" s="161"/>
    </row>
    <row r="17" spans="3:19" s="158" customFormat="1" ht="9.6" x14ac:dyDescent="0.25">
      <c r="C17" s="159"/>
      <c r="D17" s="160"/>
      <c r="E17" s="160"/>
      <c r="G17" s="159"/>
      <c r="H17" s="159"/>
      <c r="I17" s="160"/>
      <c r="J17" s="164" t="str">
        <f>"1. " &amp; IF(Setup!B19&gt;0,LEFT(DrawPrep!D3,FIND(" ",DrawPrep!D3)+1),"")</f>
        <v>1. ΤΣΙΤΣΙΠΑΣ Σ</v>
      </c>
      <c r="L17" s="158" t="e">
        <f>MATCH(N5,Setup!J19:J22,0)</f>
        <v>#N/A</v>
      </c>
      <c r="M17" s="162"/>
      <c r="O17" s="163"/>
      <c r="P17" s="221" t="str">
        <f>Setup!B10</f>
        <v>Τερέζα Ταμπόση</v>
      </c>
      <c r="Q17" s="221"/>
      <c r="R17" s="221"/>
      <c r="S17" s="165"/>
    </row>
    <row r="18" spans="3:19" s="158" customFormat="1" ht="9.6" x14ac:dyDescent="0.25">
      <c r="C18" s="159"/>
      <c r="D18" s="160"/>
      <c r="E18" s="160"/>
      <c r="G18" s="159"/>
      <c r="H18" s="159"/>
      <c r="I18" s="160"/>
      <c r="J18" s="164" t="str">
        <f>"2. " &amp; IF(Setup!B19&gt;1,LEFT(DrawPrep!D4,FIND(" ",DrawPrep!D4)+1),"")</f>
        <v>2. ΑΝΤΩΝΟΠΟΥΛΟΣ Χ</v>
      </c>
      <c r="M18" s="162"/>
      <c r="O18" s="163"/>
      <c r="Q18" s="163"/>
      <c r="R18" s="165"/>
      <c r="S18" s="165"/>
    </row>
  </sheetData>
  <sheetProtection formatColumns="0"/>
  <protectedRanges>
    <protectedRange sqref="G5:G12" name="seeds"/>
    <protectedRange sqref="N6 N8 N10 N12 P11 P7 R9" name="scores"/>
    <protectedRange sqref="M5 M7 M9 M11 O10 O6 Q8" name="winners"/>
  </protectedRanges>
  <mergeCells count="3">
    <mergeCell ref="P17:R17"/>
    <mergeCell ref="A1:P1"/>
    <mergeCell ref="J3:L3"/>
  </mergeCells>
  <phoneticPr fontId="1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CD3CCCAD-D2B9-403E-AE26-E450F45DE6D4}">
            <xm:f>MATCH(N5,Setup!$J$19:$J$22,0)</xm:f>
            <x14:dxf>
              <font>
                <b/>
                <i val="0"/>
              </font>
            </x14:dxf>
          </x14:cfRule>
          <xm:sqref>N5</xm:sqref>
        </x14:conditionalFormatting>
        <x14:conditionalFormatting xmlns:xm="http://schemas.microsoft.com/office/excel/2006/main">
          <x14:cfRule type="expression" priority="6" id="{16CC7151-D094-402F-921C-C1494AAC29AF}">
            <xm:f>MATCH(N7,Setup!$J$19:$J$22,0)</xm:f>
            <x14:dxf>
              <font>
                <b/>
                <i val="0"/>
              </font>
            </x14:dxf>
          </x14:cfRule>
          <xm:sqref>N7</xm:sqref>
        </x14:conditionalFormatting>
        <x14:conditionalFormatting xmlns:xm="http://schemas.microsoft.com/office/excel/2006/main">
          <x14:cfRule type="expression" priority="5" id="{4BE3937B-1B0E-4C1D-9FF1-9289C3B471ED}">
            <xm:f>MATCH(N9,Setup!$J$19:$J$22,0)</xm:f>
            <x14:dxf>
              <font>
                <b/>
                <i val="0"/>
              </font>
            </x14:dxf>
          </x14:cfRule>
          <xm:sqref>N9</xm:sqref>
        </x14:conditionalFormatting>
        <x14:conditionalFormatting xmlns:xm="http://schemas.microsoft.com/office/excel/2006/main">
          <x14:cfRule type="expression" priority="4" id="{E6EAA4E5-02E9-470F-A052-AB78DB570D5A}">
            <xm:f>MATCH(N11,Setup!$J$19:$J$22,0)</xm:f>
            <x14:dxf>
              <font>
                <b/>
                <i val="0"/>
              </font>
            </x14:dxf>
          </x14:cfRule>
          <xm:sqref>N11</xm:sqref>
        </x14:conditionalFormatting>
        <x14:conditionalFormatting xmlns:xm="http://schemas.microsoft.com/office/excel/2006/main">
          <x14:cfRule type="expression" priority="3" id="{FDEA1A97-0B12-4410-9C04-1B9233DC4325}">
            <xm:f>MATCH(P10,Setup!$J$19:$J$22,0)</xm:f>
            <x14:dxf>
              <font>
                <b/>
                <i val="0"/>
              </font>
            </x14:dxf>
          </x14:cfRule>
          <xm:sqref>P10</xm:sqref>
        </x14:conditionalFormatting>
        <x14:conditionalFormatting xmlns:xm="http://schemas.microsoft.com/office/excel/2006/main">
          <x14:cfRule type="expression" priority="2" id="{A9581370-B975-4FBB-8C81-FF4CFE4E4F6E}">
            <xm:f>MATCH(P6,Setup!$J$19:$J$22,0)</xm:f>
            <x14:dxf>
              <font>
                <b/>
                <i val="0"/>
              </font>
            </x14:dxf>
          </x14:cfRule>
          <xm:sqref>P6</xm:sqref>
        </x14:conditionalFormatting>
        <x14:conditionalFormatting xmlns:xm="http://schemas.microsoft.com/office/excel/2006/main">
          <x14:cfRule type="expression" priority="1" id="{CABB24F5-3883-42A3-9F8B-4E82EB6C5E18}">
            <xm:f>MATCH(R8,Setup!$J$19:$J$22,0)</xm:f>
            <x14:dxf>
              <font>
                <b/>
                <i val="0"/>
              </font>
            </x14:dxf>
          </x14:cfRule>
          <xm:sqref>R8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30"/>
  <sheetViews>
    <sheetView workbookViewId="0"/>
  </sheetViews>
  <sheetFormatPr defaultRowHeight="12" x14ac:dyDescent="0.25"/>
  <cols>
    <col min="1" max="1" width="7.33203125" style="47" bestFit="1" customWidth="1"/>
    <col min="2" max="2" width="5" style="1" bestFit="1" customWidth="1"/>
    <col min="3" max="3" width="38.77734375" style="1" customWidth="1"/>
    <col min="4" max="4" width="1.33203125" style="75" bestFit="1" customWidth="1"/>
    <col min="5" max="5" width="38.77734375" style="1" customWidth="1"/>
    <col min="6" max="16384" width="8.88671875" style="1"/>
  </cols>
  <sheetData>
    <row r="1" spans="1:8" s="41" customFormat="1" ht="17.399999999999999" x14ac:dyDescent="0.25">
      <c r="A1" s="42" t="str">
        <f>CONCATENATE(Setup!B3,", ",Setup!B4,", ",Setup!B6)</f>
        <v>Η' Ένωση, 2ο ΕΝΩΣΙΑΚΟ, ΑΕ Π.Ράφτη</v>
      </c>
      <c r="B1" s="40"/>
      <c r="C1" s="40"/>
      <c r="D1" s="40"/>
      <c r="E1" s="40"/>
      <c r="G1" s="130" t="s">
        <v>32</v>
      </c>
    </row>
    <row r="2" spans="1:8" ht="13.2" customHeight="1" x14ac:dyDescent="0.25">
      <c r="A2" s="44" t="str">
        <f>CONCATENATE(Setup!B10,", ",Setup!B11)</f>
        <v>Τερέζα Ταμπόση, 6957 160608</v>
      </c>
      <c r="B2" s="43"/>
      <c r="C2" s="43"/>
      <c r="D2" s="43"/>
      <c r="E2" s="43"/>
    </row>
    <row r="3" spans="1:8" s="41" customFormat="1" ht="25.05" customHeight="1" x14ac:dyDescent="0.25">
      <c r="A3" s="114" t="s">
        <v>30</v>
      </c>
      <c r="B3" s="115"/>
      <c r="C3" s="115"/>
      <c r="D3" s="116"/>
      <c r="E3" s="117" t="str">
        <f>Setup!B8</f>
        <v>10</v>
      </c>
    </row>
    <row r="4" spans="1:8" x14ac:dyDescent="0.25">
      <c r="A4" s="48" t="s">
        <v>16</v>
      </c>
      <c r="B4" s="48" t="s">
        <v>17</v>
      </c>
      <c r="C4" s="109" t="s">
        <v>27</v>
      </c>
      <c r="D4" s="111"/>
      <c r="E4" s="108" t="s">
        <v>27</v>
      </c>
    </row>
    <row r="5" spans="1:8" x14ac:dyDescent="0.25">
      <c r="A5" s="170" t="s">
        <v>18</v>
      </c>
      <c r="B5" s="49" t="str">
        <f>Setup!$B$7</f>
        <v>Α14</v>
      </c>
      <c r="C5" s="45" t="str">
        <f>IF(OR(Draw08!J5="bye",Draw08!J5="LWD"), "",CONCATENATE(LEFT(Draw08!J5,FIND(" ",Draw08!J5)+1)," (",Draw08!L5,")"))</f>
        <v>ΤΣΙΤΣΙΠΑΣ Σ (Ο.Α.ΓΛΥΦΑΔΑΣ)</v>
      </c>
      <c r="D5" s="112" t="str">
        <f>IF(OR(C5="",E5="")," ","-")</f>
        <v>-</v>
      </c>
      <c r="E5" s="45" t="str">
        <f>IF(OR(Draw08!J6="bye",Draw08!J6="LWD"), "",CONCATENATE(LEFT(Draw08!J6,FIND(" ",Draw08!J6)+1)," (",Draw08!L6,")"))</f>
        <v>ΛΑΖΑΡΙΔΗΣ Κ (Ε.Σ.Ο.ΕΠΙΚΟΥΡΟΣ ΠΟΛΙΧΝΗΣ)</v>
      </c>
    </row>
    <row r="6" spans="1:8" x14ac:dyDescent="0.25">
      <c r="A6" s="170"/>
      <c r="B6" s="49" t="str">
        <f>Setup!$B$7</f>
        <v>Α14</v>
      </c>
      <c r="C6" s="45" t="str">
        <f>IF(OR(Draw08!J7="bye",Draw08!J7="LWD"), "",CONCATENATE(LEFT(Draw08!J7,FIND(" ",Draw08!J7)+1)," (",Draw08!L7,")"))</f>
        <v>ΗΛΙΟΠΟΥΛΟΣ Β (Α.Ο.Α.ΦΙΛΟΘΕΗΣ)</v>
      </c>
      <c r="D6" s="112" t="str">
        <f>IF(OR(C6="",E6="")," ","-")</f>
        <v>-</v>
      </c>
      <c r="E6" s="45" t="str">
        <f>IF(OR(Draw08!J8="bye",Draw08!J8="LWD"), "",CONCATENATE(LEFT(Draw08!J8,FIND(" ",Draw08!J8)+1)," (",Draw08!L8,")"))</f>
        <v>ΚΑΠΙΡΗΣ Σ (Α.Ο.Α.ΦΙΛΟΘΕΗΣ)</v>
      </c>
    </row>
    <row r="7" spans="1:8" x14ac:dyDescent="0.25">
      <c r="A7" s="170"/>
      <c r="B7" s="49" t="str">
        <f>Setup!$B$7</f>
        <v>Α14</v>
      </c>
      <c r="C7" s="45" t="str">
        <f>IF(OR(Draw08!J9="bye",Draw08!J9="LWD"), "",CONCATENATE(LEFT(Draw08!J9,FIND(" ",Draw08!J9)+1)," (",Draw08!L9,")"))</f>
        <v>ΤΣΙΡΑΝΙΔΗΣ Ε (Ο.Α.ΤΟΥΜΠΑΣ)</v>
      </c>
      <c r="D7" s="112" t="str">
        <f>IF(OR(C7="",E7="")," ","-")</f>
        <v>-</v>
      </c>
      <c r="E7" s="45" t="str">
        <f>IF(OR(Draw08!J10="bye",Draw08!J10="LWD"), "",CONCATENATE(LEFT(Draw08!J10,FIND(" ",Draw08!J10)+1)," (",Draw08!L10,")"))</f>
        <v>ΑΝΔΡΩΝΗΣ Ι (Ο.Α.ΑΓΙΑΣ ΠΑΡΑΣΚΕΥΗΣ)</v>
      </c>
    </row>
    <row r="8" spans="1:8" x14ac:dyDescent="0.25">
      <c r="A8" s="170"/>
      <c r="B8" s="49" t="str">
        <f>Setup!$B$7</f>
        <v>Α14</v>
      </c>
      <c r="C8" s="45" t="str">
        <f>IF(OR(Draw08!J11="bye",Draw08!J11="LWD"), "",CONCATENATE(LEFT(Draw08!J11,FIND(" ",Draw08!J11)+1)," (",Draw08!L11,")"))</f>
        <v>ΚΟΝΤΟΠΟΥΛΟΣ Θ (Ο.Α.ΚΟΡΙΝΘΟΥ)</v>
      </c>
      <c r="D8" s="112" t="str">
        <f>IF(OR(C8="",E8="")," ","-")</f>
        <v>-</v>
      </c>
      <c r="E8" s="45" t="str">
        <f>IF(OR(Draw08!J12="bye",Draw08!J12="LWD"), "",CONCATENATE(LEFT(Draw08!J12,FIND(" ",Draw08!J12)+1)," (",Draw08!L12,")"))</f>
        <v>ΑΝΤΩΝΟΠΟΥΛΟΣ Χ (Ο.Α.ΚΕΡΑΤΣΙΝΙΟΥ)</v>
      </c>
    </row>
    <row r="9" spans="1:8" x14ac:dyDescent="0.25">
      <c r="A9" s="101"/>
      <c r="B9" s="49"/>
      <c r="C9" s="45"/>
      <c r="D9" s="112"/>
      <c r="E9" s="45"/>
    </row>
    <row r="10" spans="1:8" x14ac:dyDescent="0.25">
      <c r="A10" s="170" t="s">
        <v>19</v>
      </c>
      <c r="B10" s="49"/>
      <c r="C10" s="45"/>
      <c r="D10" s="112"/>
      <c r="E10" s="45"/>
    </row>
    <row r="11" spans="1:8" x14ac:dyDescent="0.25">
      <c r="A11" s="101"/>
      <c r="B11" s="49"/>
      <c r="C11" s="45"/>
      <c r="D11" s="112"/>
      <c r="E11" s="45"/>
    </row>
    <row r="12" spans="1:8" x14ac:dyDescent="0.25">
      <c r="A12" s="101"/>
      <c r="B12" s="49"/>
      <c r="C12" s="45"/>
      <c r="D12" s="112"/>
      <c r="E12" s="45"/>
    </row>
    <row r="13" spans="1:8" x14ac:dyDescent="0.25">
      <c r="A13" s="101"/>
    </row>
    <row r="15" spans="1:8" x14ac:dyDescent="0.25">
      <c r="A15" s="122"/>
      <c r="B15" s="63"/>
      <c r="C15" s="63"/>
      <c r="D15" s="61"/>
      <c r="E15" s="63"/>
      <c r="F15" s="63"/>
      <c r="G15" s="63"/>
      <c r="H15" s="63"/>
    </row>
    <row r="16" spans="1:8" x14ac:dyDescent="0.25">
      <c r="A16" s="46"/>
      <c r="B16" s="63"/>
      <c r="C16" s="63"/>
      <c r="D16" s="61"/>
      <c r="E16" s="63"/>
      <c r="F16" s="63"/>
      <c r="G16" s="63"/>
      <c r="H16" s="63"/>
    </row>
    <row r="17" spans="1:5" x14ac:dyDescent="0.25">
      <c r="B17" s="49"/>
      <c r="C17" s="45"/>
      <c r="D17" s="112"/>
      <c r="E17" s="45"/>
    </row>
    <row r="18" spans="1:5" ht="25.05" customHeight="1" x14ac:dyDescent="0.25">
      <c r="A18" s="114" t="s">
        <v>30</v>
      </c>
      <c r="B18" s="115"/>
      <c r="C18" s="115"/>
      <c r="D18" s="120"/>
      <c r="E18" s="121" t="s">
        <v>31</v>
      </c>
    </row>
    <row r="19" spans="1:5" x14ac:dyDescent="0.25">
      <c r="A19" s="48" t="s">
        <v>16</v>
      </c>
      <c r="B19" s="48" t="s">
        <v>17</v>
      </c>
      <c r="C19" s="109" t="s">
        <v>27</v>
      </c>
      <c r="D19" s="111"/>
      <c r="E19" s="108" t="s">
        <v>27</v>
      </c>
    </row>
    <row r="20" spans="1:5" x14ac:dyDescent="0.25">
      <c r="A20" s="170" t="s">
        <v>18</v>
      </c>
      <c r="B20" s="49" t="str">
        <f>Setup!$B$7</f>
        <v>Α14</v>
      </c>
      <c r="C20" s="45" t="str">
        <f>IF(Draw08!M5="", "", IF(Draw08!M5=1, CONCATENATE(LEFT(Draw08!J5,FIND(" ",Draw08!J5)+1)," (",Draw08!L5,")"),CONCATENATE(LEFT(Draw08!J6,FIND(" ",Draw08!J6)+1)," (",Draw08!L6,")")))</f>
        <v>ΛΑΖΑΡΙΔΗΣ Κ (Ε.Σ.Ο.ΕΠΙΚΟΥΡΟΣ ΠΟΛΙΧΝΗΣ)</v>
      </c>
      <c r="D20" s="112" t="str">
        <f>IF(OR(C20="",E20="")," ","-")</f>
        <v>-</v>
      </c>
      <c r="E20" s="45" t="str">
        <f>IF(Draw08!M7="", "", IF(Draw08!M7=1, CONCATENATE(LEFT(Draw08!J7,FIND(" ",Draw08!J7)+1)," (",Draw08!L7,")"),CONCATENATE(LEFT(Draw08!J8,FIND(" ",Draw08!J8)+1)," (",Draw08!L8,")")))</f>
        <v>ΚΑΠΙΡΗΣ Σ (Α.Ο.Α.ΦΙΛΟΘΕΗΣ)</v>
      </c>
    </row>
    <row r="21" spans="1:5" x14ac:dyDescent="0.25">
      <c r="A21" s="170"/>
      <c r="B21" s="49" t="str">
        <f>Setup!$B$7</f>
        <v>Α14</v>
      </c>
      <c r="C21" s="45" t="str">
        <f>IF(Draw08!M9="", "", IF(Draw08!M9=1, CONCATENATE(LEFT(Draw08!J9,FIND(" ",Draw08!J9)+1)," (",Draw08!L9,")"),CONCATENATE(LEFT(Draw08!J10,FIND(" ",Draw08!J10)+1)," (",Draw08!L10,")")))</f>
        <v>ΤΣΙΡΑΝΙΔΗΣ Ε (Ο.Α.ΤΟΥΜΠΑΣ)</v>
      </c>
      <c r="D21" s="112" t="str">
        <f>IF(OR(C21="",E21="")," ","-")</f>
        <v>-</v>
      </c>
      <c r="E21" s="45" t="str">
        <f>IF(Draw08!M11="", "", IF(Draw08!M11=1, CONCATENATE(LEFT(Draw08!J11,FIND(" ",Draw08!J11)+1)," (",Draw08!L11,")"),CONCATENATE(LEFT(Draw08!J12,FIND(" ",Draw08!J12)+1)," (",Draw08!L12,")")))</f>
        <v>ΑΝΤΩΝΟΠΟΥΛΟΣ Χ (Ο.Α.ΚΕΡΑΤΣΙΝΙΟΥ)</v>
      </c>
    </row>
    <row r="22" spans="1:5" x14ac:dyDescent="0.25">
      <c r="A22" s="170"/>
      <c r="B22" s="49"/>
      <c r="C22" s="45"/>
      <c r="D22" s="112"/>
      <c r="E22" s="45"/>
    </row>
    <row r="23" spans="1:5" x14ac:dyDescent="0.25">
      <c r="A23" s="170"/>
      <c r="B23" s="49"/>
      <c r="C23" s="45"/>
      <c r="D23" s="112"/>
      <c r="E23" s="45"/>
    </row>
    <row r="24" spans="1:5" x14ac:dyDescent="0.25">
      <c r="A24" s="170" t="s">
        <v>19</v>
      </c>
      <c r="B24" s="49"/>
      <c r="C24" s="45"/>
      <c r="D24" s="112"/>
      <c r="E24" s="45"/>
    </row>
    <row r="25" spans="1:5" x14ac:dyDescent="0.25">
      <c r="A25" s="101"/>
      <c r="B25" s="49"/>
      <c r="C25" s="45"/>
      <c r="D25" s="112"/>
      <c r="E25" s="45"/>
    </row>
    <row r="26" spans="1:5" x14ac:dyDescent="0.25">
      <c r="A26" s="101"/>
      <c r="B26" s="49"/>
      <c r="C26" s="45"/>
      <c r="D26" s="112"/>
      <c r="E26" s="45"/>
    </row>
    <row r="27" spans="1:5" x14ac:dyDescent="0.25">
      <c r="A27" s="101"/>
      <c r="B27" s="49"/>
      <c r="C27" s="45"/>
      <c r="D27" s="112"/>
      <c r="E27" s="45"/>
    </row>
    <row r="28" spans="1:5" x14ac:dyDescent="0.25">
      <c r="A28" s="101"/>
    </row>
    <row r="30" spans="1:5" ht="15.6" x14ac:dyDescent="0.25">
      <c r="A30" s="123" t="s">
        <v>32</v>
      </c>
      <c r="B30" s="124"/>
      <c r="C30" s="124"/>
      <c r="D30" s="124"/>
      <c r="E30" s="124"/>
    </row>
  </sheetData>
  <sheetProtection password="CC3D" sheet="1" objects="1" scenarios="1"/>
  <phoneticPr fontId="1" type="noConversion"/>
  <printOptions horizontalCentered="1" gridLines="1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E26"/>
  <sheetViews>
    <sheetView zoomScaleNormal="100" workbookViewId="0">
      <selection activeCell="B5" sqref="B5"/>
    </sheetView>
  </sheetViews>
  <sheetFormatPr defaultRowHeight="12" x14ac:dyDescent="0.25"/>
  <cols>
    <col min="1" max="1" width="7.33203125" style="47" customWidth="1"/>
    <col min="2" max="2" width="5" style="1" bestFit="1" customWidth="1"/>
    <col min="3" max="3" width="38.77734375" style="1" customWidth="1"/>
    <col min="4" max="4" width="1.33203125" style="75" bestFit="1" customWidth="1"/>
    <col min="5" max="5" width="38.77734375" style="1" customWidth="1"/>
    <col min="6" max="16384" width="8.88671875" style="1"/>
  </cols>
  <sheetData>
    <row r="1" spans="1:5" s="41" customFormat="1" ht="17.399999999999999" x14ac:dyDescent="0.25">
      <c r="A1" s="42" t="s">
        <v>355</v>
      </c>
      <c r="B1" s="40"/>
      <c r="C1" s="40"/>
      <c r="D1" s="40"/>
      <c r="E1" s="40"/>
    </row>
    <row r="2" spans="1:5" ht="13.2" customHeight="1" x14ac:dyDescent="0.25">
      <c r="A2" s="44" t="s">
        <v>356</v>
      </c>
      <c r="B2" s="43"/>
      <c r="C2" s="43"/>
      <c r="D2" s="43"/>
      <c r="E2" s="43"/>
    </row>
    <row r="3" spans="1:5" s="41" customFormat="1" ht="25.05" customHeight="1" x14ac:dyDescent="0.25">
      <c r="A3" s="114" t="s">
        <v>30</v>
      </c>
      <c r="B3" s="115"/>
      <c r="C3" s="115"/>
      <c r="D3" s="116"/>
      <c r="E3" s="117" t="s">
        <v>87</v>
      </c>
    </row>
    <row r="4" spans="1:5" x14ac:dyDescent="0.25">
      <c r="A4" s="48" t="s">
        <v>16</v>
      </c>
      <c r="B4" s="48" t="s">
        <v>17</v>
      </c>
      <c r="C4" s="109" t="s">
        <v>27</v>
      </c>
      <c r="D4" s="111"/>
      <c r="E4" s="108" t="s">
        <v>27</v>
      </c>
    </row>
    <row r="5" spans="1:5" x14ac:dyDescent="0.25">
      <c r="A5" s="170" t="s">
        <v>18</v>
      </c>
      <c r="B5" s="49" t="s">
        <v>49</v>
      </c>
      <c r="C5" s="45" t="s">
        <v>357</v>
      </c>
      <c r="D5" s="112" t="s">
        <v>28</v>
      </c>
      <c r="E5" s="45" t="s">
        <v>65</v>
      </c>
    </row>
    <row r="6" spans="1:5" x14ac:dyDescent="0.25">
      <c r="A6" s="170"/>
      <c r="B6" s="49" t="s">
        <v>49</v>
      </c>
      <c r="C6" s="45" t="s">
        <v>358</v>
      </c>
      <c r="D6" s="112" t="s">
        <v>28</v>
      </c>
      <c r="E6" s="45" t="s">
        <v>359</v>
      </c>
    </row>
    <row r="7" spans="1:5" x14ac:dyDescent="0.25">
      <c r="A7" s="170"/>
      <c r="B7" s="49" t="s">
        <v>49</v>
      </c>
      <c r="C7" s="45" t="s">
        <v>360</v>
      </c>
      <c r="D7" s="112" t="s">
        <v>28</v>
      </c>
      <c r="E7" s="45" t="s">
        <v>361</v>
      </c>
    </row>
    <row r="8" spans="1:5" x14ac:dyDescent="0.25">
      <c r="A8" s="170"/>
      <c r="B8" s="49" t="s">
        <v>49</v>
      </c>
      <c r="C8" s="45" t="s">
        <v>362</v>
      </c>
      <c r="D8" s="112" t="s">
        <v>28</v>
      </c>
      <c r="E8" s="45" t="s">
        <v>363</v>
      </c>
    </row>
    <row r="9" spans="1:5" x14ac:dyDescent="0.25">
      <c r="A9" s="101"/>
      <c r="B9" s="49"/>
      <c r="C9" s="45"/>
      <c r="D9" s="112"/>
      <c r="E9" s="45"/>
    </row>
    <row r="10" spans="1:5" x14ac:dyDescent="0.25">
      <c r="A10" s="170"/>
      <c r="B10" s="49"/>
      <c r="C10" s="45"/>
      <c r="D10" s="112"/>
      <c r="E10" s="45"/>
    </row>
    <row r="11" spans="1:5" x14ac:dyDescent="0.25">
      <c r="A11" s="101"/>
      <c r="B11" s="49"/>
      <c r="C11" s="45"/>
      <c r="D11" s="112"/>
      <c r="E11" s="45"/>
    </row>
    <row r="12" spans="1:5" x14ac:dyDescent="0.25">
      <c r="A12" s="101"/>
      <c r="B12" s="49"/>
      <c r="C12" s="45"/>
      <c r="D12" s="112"/>
      <c r="E12" s="45"/>
    </row>
    <row r="13" spans="1:5" x14ac:dyDescent="0.25">
      <c r="B13" s="49"/>
      <c r="C13" s="45"/>
      <c r="D13" s="112"/>
      <c r="E13" s="45"/>
    </row>
    <row r="14" spans="1:5" ht="25.05" customHeight="1" x14ac:dyDescent="0.25">
      <c r="A14" s="114" t="s">
        <v>30</v>
      </c>
      <c r="B14" s="115"/>
      <c r="C14" s="115"/>
      <c r="D14" s="120"/>
      <c r="E14" s="121" t="s">
        <v>31</v>
      </c>
    </row>
    <row r="15" spans="1:5" x14ac:dyDescent="0.25">
      <c r="A15" s="48" t="s">
        <v>16</v>
      </c>
      <c r="B15" s="48" t="s">
        <v>17</v>
      </c>
      <c r="C15" s="109" t="s">
        <v>27</v>
      </c>
      <c r="D15" s="111"/>
      <c r="E15" s="108" t="s">
        <v>27</v>
      </c>
    </row>
    <row r="16" spans="1:5" x14ac:dyDescent="0.25">
      <c r="A16" s="170" t="s">
        <v>18</v>
      </c>
      <c r="B16" s="49" t="s">
        <v>49</v>
      </c>
      <c r="C16" s="45" t="s">
        <v>65</v>
      </c>
      <c r="D16" s="112" t="s">
        <v>28</v>
      </c>
      <c r="E16" s="45" t="s">
        <v>359</v>
      </c>
    </row>
    <row r="17" spans="1:5" x14ac:dyDescent="0.25">
      <c r="A17" s="170"/>
      <c r="B17" s="49" t="s">
        <v>49</v>
      </c>
      <c r="C17" s="45" t="s">
        <v>360</v>
      </c>
      <c r="D17" s="112" t="s">
        <v>28</v>
      </c>
      <c r="E17" s="45" t="s">
        <v>363</v>
      </c>
    </row>
    <row r="18" spans="1:5" x14ac:dyDescent="0.25">
      <c r="A18" s="170"/>
      <c r="B18" s="49"/>
      <c r="C18" s="45"/>
      <c r="D18" s="112"/>
      <c r="E18" s="45"/>
    </row>
    <row r="19" spans="1:5" x14ac:dyDescent="0.25">
      <c r="A19" s="170"/>
      <c r="B19" s="49"/>
      <c r="C19" s="45"/>
      <c r="D19" s="112"/>
      <c r="E19" s="45"/>
    </row>
    <row r="20" spans="1:5" x14ac:dyDescent="0.25">
      <c r="A20" s="170"/>
      <c r="B20" s="49"/>
      <c r="C20" s="45"/>
      <c r="D20" s="112"/>
      <c r="E20" s="45"/>
    </row>
    <row r="21" spans="1:5" x14ac:dyDescent="0.25">
      <c r="A21" s="101"/>
      <c r="B21" s="49"/>
      <c r="C21" s="45"/>
      <c r="D21" s="112"/>
      <c r="E21" s="45"/>
    </row>
    <row r="22" spans="1:5" x14ac:dyDescent="0.25">
      <c r="A22" s="101"/>
      <c r="B22" s="49"/>
      <c r="C22" s="45"/>
      <c r="D22" s="112"/>
      <c r="E22" s="45"/>
    </row>
    <row r="23" spans="1:5" x14ac:dyDescent="0.25">
      <c r="A23" s="101"/>
      <c r="B23" s="49"/>
      <c r="C23" s="45"/>
      <c r="D23" s="112"/>
      <c r="E23" s="45"/>
    </row>
    <row r="24" spans="1:5" x14ac:dyDescent="0.25">
      <c r="A24" s="101" t="s">
        <v>23</v>
      </c>
    </row>
    <row r="25" spans="1:5" x14ac:dyDescent="0.25">
      <c r="A25" s="101"/>
    </row>
    <row r="26" spans="1:5" x14ac:dyDescent="0.25">
      <c r="A26" s="101"/>
    </row>
  </sheetData>
  <sortState ref="B5:E12">
    <sortCondition ref="D5"/>
  </sortState>
  <phoneticPr fontId="1" type="noConversion"/>
  <printOptions horizontalCentered="1" gridLines="1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Line="0" autoPict="0" macro="[0]!MakeDay1">
                <anchor moveWithCells="1" sizeWithCells="1">
                  <from>
                    <xdr:col>0</xdr:col>
                    <xdr:colOff>137160</xdr:colOff>
                    <xdr:row>0</xdr:row>
                    <xdr:rowOff>198120</xdr:rowOff>
                  </from>
                  <to>
                    <xdr:col>2</xdr:col>
                    <xdr:colOff>312420</xdr:colOff>
                    <xdr:row>2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7"/>
  <sheetViews>
    <sheetView workbookViewId="0">
      <selection activeCell="B5" sqref="B5"/>
    </sheetView>
  </sheetViews>
  <sheetFormatPr defaultRowHeight="11.4" x14ac:dyDescent="0.2"/>
  <cols>
    <col min="1" max="1" width="7.33203125" style="125" bestFit="1" customWidth="1"/>
    <col min="2" max="2" width="5" style="125" bestFit="1" customWidth="1"/>
    <col min="3" max="3" width="38.77734375" style="125" customWidth="1"/>
    <col min="4" max="4" width="1.33203125" style="125" bestFit="1" customWidth="1"/>
    <col min="5" max="5" width="38.77734375" style="125" customWidth="1"/>
    <col min="6" max="16384" width="8.88671875" style="125"/>
  </cols>
  <sheetData>
    <row r="1" spans="1:5" ht="17.399999999999999" x14ac:dyDescent="0.2">
      <c r="A1" s="42" t="s">
        <v>355</v>
      </c>
      <c r="B1" s="40"/>
      <c r="C1" s="40"/>
      <c r="D1" s="40"/>
      <c r="E1" s="40"/>
    </row>
    <row r="2" spans="1:5" ht="12" x14ac:dyDescent="0.2">
      <c r="A2" s="44" t="s">
        <v>356</v>
      </c>
      <c r="B2" s="43"/>
      <c r="C2" s="43"/>
      <c r="D2" s="43"/>
      <c r="E2" s="43"/>
    </row>
    <row r="3" spans="1:5" ht="25.05" customHeight="1" x14ac:dyDescent="0.2">
      <c r="A3" s="114" t="s">
        <v>30</v>
      </c>
      <c r="B3" s="115"/>
      <c r="C3" s="115"/>
      <c r="D3" s="116"/>
      <c r="E3" s="117" t="s">
        <v>31</v>
      </c>
    </row>
    <row r="4" spans="1:5" ht="12" x14ac:dyDescent="0.2">
      <c r="A4" s="48" t="s">
        <v>16</v>
      </c>
      <c r="B4" s="48" t="s">
        <v>17</v>
      </c>
      <c r="C4" s="109" t="s">
        <v>27</v>
      </c>
      <c r="D4" s="111"/>
      <c r="E4" s="108" t="s">
        <v>27</v>
      </c>
    </row>
    <row r="5" spans="1:5" ht="12" x14ac:dyDescent="0.2">
      <c r="A5" s="170" t="s">
        <v>18</v>
      </c>
      <c r="B5" s="49" t="s">
        <v>49</v>
      </c>
      <c r="C5" s="45" t="s">
        <v>65</v>
      </c>
      <c r="D5" s="112" t="s">
        <v>28</v>
      </c>
      <c r="E5" s="45" t="s">
        <v>359</v>
      </c>
    </row>
    <row r="6" spans="1:5" ht="12" x14ac:dyDescent="0.2">
      <c r="A6" s="170"/>
      <c r="B6" s="49" t="s">
        <v>49</v>
      </c>
      <c r="C6" s="45" t="s">
        <v>360</v>
      </c>
      <c r="D6" s="112" t="s">
        <v>28</v>
      </c>
      <c r="E6" s="45" t="s">
        <v>363</v>
      </c>
    </row>
    <row r="7" spans="1:5" ht="12" x14ac:dyDescent="0.2">
      <c r="A7" s="170"/>
      <c r="B7" s="49"/>
      <c r="C7" s="45"/>
      <c r="D7" s="112"/>
      <c r="E7" s="45"/>
    </row>
    <row r="8" spans="1:5" ht="12" x14ac:dyDescent="0.2">
      <c r="A8" s="170"/>
      <c r="B8" s="49"/>
      <c r="C8" s="45"/>
      <c r="D8" s="112"/>
      <c r="E8" s="45"/>
    </row>
    <row r="9" spans="1:5" ht="12" x14ac:dyDescent="0.2">
      <c r="A9" s="101"/>
      <c r="B9" s="49"/>
      <c r="C9" s="45"/>
      <c r="D9" s="112"/>
      <c r="E9" s="45"/>
    </row>
    <row r="10" spans="1:5" ht="12" x14ac:dyDescent="0.2">
      <c r="A10" s="170"/>
      <c r="B10" s="49"/>
      <c r="C10" s="45"/>
      <c r="D10" s="112"/>
      <c r="E10" s="45"/>
    </row>
    <row r="11" spans="1:5" ht="12" x14ac:dyDescent="0.2">
      <c r="A11" s="101"/>
      <c r="B11" s="49"/>
      <c r="C11" s="45"/>
      <c r="D11" s="112"/>
      <c r="E11" s="45"/>
    </row>
    <row r="12" spans="1:5" ht="12" x14ac:dyDescent="0.2">
      <c r="A12" s="101"/>
      <c r="B12" s="49"/>
      <c r="C12" s="45"/>
      <c r="D12" s="112"/>
      <c r="E12" s="45"/>
    </row>
    <row r="13" spans="1:5" x14ac:dyDescent="0.2">
      <c r="A13" s="171"/>
    </row>
    <row r="14" spans="1:5" x14ac:dyDescent="0.2">
      <c r="A14" s="171" t="s">
        <v>23</v>
      </c>
    </row>
    <row r="15" spans="1:5" x14ac:dyDescent="0.2">
      <c r="A15" s="171"/>
    </row>
    <row r="16" spans="1:5" x14ac:dyDescent="0.2">
      <c r="A16" s="171"/>
    </row>
    <row r="17" spans="1:1" x14ac:dyDescent="0.2">
      <c r="A17" s="171"/>
    </row>
  </sheetData>
  <phoneticPr fontId="1" type="noConversion"/>
  <printOptions horizontalCentered="1" gridLines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6" r:id="rId4" name="Button 2">
              <controlPr defaultSize="0" print="0" autoFill="0" autoLine="0" autoPict="0" macro="[0]!Prep2Day1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5" name="Button 3">
              <controlPr defaultSize="0" print="0" autoFill="0" autoLine="0" autoPict="0" macro="[0]!Prep2Day1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6" name="Button 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7" name="Button 10">
              <controlPr defaultSize="0" print="0" autoFill="0" autoLine="0" autoPict="0" macro="[0]!MakeDay2">
                <anchor moveWithCells="1" sizeWithCells="1">
                  <from>
                    <xdr:col>0</xdr:col>
                    <xdr:colOff>121920</xdr:colOff>
                    <xdr:row>0</xdr:row>
                    <xdr:rowOff>190500</xdr:rowOff>
                  </from>
                  <to>
                    <xdr:col>2</xdr:col>
                    <xdr:colOff>297180</xdr:colOff>
                    <xdr:row>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5"/>
  <sheetViews>
    <sheetView workbookViewId="0"/>
  </sheetViews>
  <sheetFormatPr defaultRowHeight="11.4" x14ac:dyDescent="0.2"/>
  <cols>
    <col min="1" max="1" width="8.44140625" style="125" customWidth="1"/>
    <col min="2" max="2" width="5" style="125" bestFit="1" customWidth="1"/>
    <col min="3" max="3" width="38.77734375" style="125" customWidth="1"/>
    <col min="4" max="4" width="1.33203125" style="125" bestFit="1" customWidth="1"/>
    <col min="5" max="5" width="38.77734375" style="125" customWidth="1"/>
    <col min="6" max="16384" width="8.88671875" style="125"/>
  </cols>
  <sheetData>
    <row r="1" spans="1:5" ht="17.399999999999999" x14ac:dyDescent="0.2">
      <c r="A1" s="42" t="s">
        <v>355</v>
      </c>
      <c r="B1" s="40"/>
      <c r="C1" s="40"/>
      <c r="D1" s="40"/>
      <c r="E1" s="40"/>
    </row>
    <row r="2" spans="1:5" ht="12" x14ac:dyDescent="0.2">
      <c r="A2" s="44" t="s">
        <v>356</v>
      </c>
      <c r="B2" s="43"/>
      <c r="C2" s="43"/>
      <c r="D2" s="43"/>
      <c r="E2" s="43"/>
    </row>
    <row r="3" spans="1:5" ht="25.05" customHeight="1" x14ac:dyDescent="0.2">
      <c r="A3" s="114" t="s">
        <v>30</v>
      </c>
      <c r="B3" s="115"/>
      <c r="C3" s="115"/>
      <c r="D3" s="116"/>
      <c r="E3" s="117" t="s">
        <v>47</v>
      </c>
    </row>
    <row r="4" spans="1:5" ht="12" x14ac:dyDescent="0.2">
      <c r="A4" s="48" t="s">
        <v>16</v>
      </c>
      <c r="B4" s="48" t="s">
        <v>17</v>
      </c>
      <c r="C4" s="109" t="s">
        <v>27</v>
      </c>
      <c r="D4" s="111"/>
      <c r="E4" s="108" t="s">
        <v>27</v>
      </c>
    </row>
    <row r="5" spans="1:5" ht="12" x14ac:dyDescent="0.2">
      <c r="A5" s="170" t="s">
        <v>18</v>
      </c>
      <c r="B5" s="49"/>
      <c r="C5" s="45"/>
      <c r="D5" s="112"/>
      <c r="E5" s="45"/>
    </row>
    <row r="6" spans="1:5" ht="12" x14ac:dyDescent="0.2">
      <c r="A6" s="170"/>
      <c r="B6" s="49"/>
      <c r="C6" s="45"/>
      <c r="D6" s="112"/>
      <c r="E6" s="45"/>
    </row>
    <row r="7" spans="1:5" ht="12" x14ac:dyDescent="0.2">
      <c r="A7" s="170"/>
      <c r="B7" s="49"/>
      <c r="C7" s="45"/>
      <c r="D7" s="112"/>
      <c r="E7" s="45"/>
    </row>
    <row r="8" spans="1:5" ht="12" x14ac:dyDescent="0.2">
      <c r="A8" s="170"/>
      <c r="B8" s="49"/>
      <c r="C8" s="45"/>
      <c r="D8" s="112"/>
      <c r="E8" s="45"/>
    </row>
    <row r="9" spans="1:5" ht="12" x14ac:dyDescent="0.2">
      <c r="A9" s="101"/>
      <c r="B9" s="49"/>
      <c r="C9" s="45"/>
      <c r="D9" s="112"/>
      <c r="E9" s="45"/>
    </row>
    <row r="10" spans="1:5" ht="12" x14ac:dyDescent="0.2">
      <c r="A10" s="170" t="s">
        <v>19</v>
      </c>
      <c r="B10" s="49"/>
      <c r="C10" s="45"/>
      <c r="D10" s="112"/>
      <c r="E10" s="45"/>
    </row>
    <row r="11" spans="1:5" ht="12" x14ac:dyDescent="0.2">
      <c r="A11" s="101"/>
      <c r="B11" s="49"/>
      <c r="C11" s="45"/>
      <c r="D11" s="112"/>
      <c r="E11" s="45"/>
    </row>
    <row r="12" spans="1:5" ht="12" x14ac:dyDescent="0.2">
      <c r="A12" s="101"/>
      <c r="B12" s="49"/>
      <c r="C12" s="45"/>
      <c r="D12" s="112"/>
      <c r="E12" s="45"/>
    </row>
    <row r="13" spans="1:5" x14ac:dyDescent="0.2">
      <c r="A13" s="171"/>
    </row>
    <row r="14" spans="1:5" x14ac:dyDescent="0.2">
      <c r="A14" s="171" t="s">
        <v>23</v>
      </c>
    </row>
    <row r="15" spans="1:5" x14ac:dyDescent="0.2">
      <c r="A15" s="171"/>
    </row>
    <row r="16" spans="1:5" x14ac:dyDescent="0.2">
      <c r="A16" s="171"/>
    </row>
    <row r="17" spans="1:1" x14ac:dyDescent="0.2">
      <c r="A17" s="171"/>
    </row>
    <row r="18" spans="1:1" x14ac:dyDescent="0.2">
      <c r="A18" s="171"/>
    </row>
    <row r="19" spans="1:1" x14ac:dyDescent="0.2">
      <c r="A19" s="171"/>
    </row>
    <row r="20" spans="1:1" x14ac:dyDescent="0.2">
      <c r="A20" s="171"/>
    </row>
    <row r="21" spans="1:1" x14ac:dyDescent="0.2">
      <c r="A21" s="171"/>
    </row>
    <row r="22" spans="1:1" x14ac:dyDescent="0.2">
      <c r="A22" s="171"/>
    </row>
    <row r="23" spans="1:1" x14ac:dyDescent="0.2">
      <c r="A23" s="171"/>
    </row>
    <row r="24" spans="1:1" x14ac:dyDescent="0.2">
      <c r="A24" s="171"/>
    </row>
    <row r="25" spans="1:1" x14ac:dyDescent="0.2">
      <c r="A25" s="171"/>
    </row>
    <row r="26" spans="1:1" x14ac:dyDescent="0.2">
      <c r="A26" s="171"/>
    </row>
    <row r="27" spans="1:1" x14ac:dyDescent="0.2">
      <c r="A27" s="171"/>
    </row>
    <row r="28" spans="1:1" x14ac:dyDescent="0.2">
      <c r="A28" s="171"/>
    </row>
    <row r="29" spans="1:1" x14ac:dyDescent="0.2">
      <c r="A29" s="171"/>
    </row>
    <row r="30" spans="1:1" x14ac:dyDescent="0.2">
      <c r="A30" s="171"/>
    </row>
    <row r="31" spans="1:1" x14ac:dyDescent="0.2">
      <c r="A31" s="171"/>
    </row>
    <row r="32" spans="1:1" x14ac:dyDescent="0.2">
      <c r="A32" s="171"/>
    </row>
    <row r="33" spans="1:1" x14ac:dyDescent="0.2">
      <c r="A33" s="171"/>
    </row>
    <row r="34" spans="1:1" x14ac:dyDescent="0.2">
      <c r="A34" s="171"/>
    </row>
    <row r="35" spans="1:1" x14ac:dyDescent="0.2">
      <c r="A35" s="171"/>
    </row>
    <row r="36" spans="1:1" x14ac:dyDescent="0.2">
      <c r="A36" s="171"/>
    </row>
    <row r="37" spans="1:1" x14ac:dyDescent="0.2">
      <c r="A37" s="171"/>
    </row>
    <row r="38" spans="1:1" x14ac:dyDescent="0.2">
      <c r="A38" s="171"/>
    </row>
    <row r="39" spans="1:1" x14ac:dyDescent="0.2">
      <c r="A39" s="171"/>
    </row>
    <row r="40" spans="1:1" x14ac:dyDescent="0.2">
      <c r="A40" s="171"/>
    </row>
    <row r="41" spans="1:1" x14ac:dyDescent="0.2">
      <c r="A41" s="171"/>
    </row>
    <row r="42" spans="1:1" x14ac:dyDescent="0.2">
      <c r="A42" s="171"/>
    </row>
    <row r="43" spans="1:1" x14ac:dyDescent="0.2">
      <c r="A43" s="171"/>
    </row>
    <row r="44" spans="1:1" x14ac:dyDescent="0.2">
      <c r="A44" s="171"/>
    </row>
    <row r="45" spans="1:1" x14ac:dyDescent="0.2">
      <c r="A45" s="171"/>
    </row>
    <row r="46" spans="1:1" x14ac:dyDescent="0.2">
      <c r="A46" s="171"/>
    </row>
    <row r="47" spans="1:1" x14ac:dyDescent="0.2">
      <c r="A47" s="171"/>
    </row>
    <row r="48" spans="1:1" x14ac:dyDescent="0.2">
      <c r="A48" s="171"/>
    </row>
    <row r="49" spans="1:1" x14ac:dyDescent="0.2">
      <c r="A49" s="171"/>
    </row>
    <row r="50" spans="1:1" x14ac:dyDescent="0.2">
      <c r="A50" s="171"/>
    </row>
    <row r="51" spans="1:1" x14ac:dyDescent="0.2">
      <c r="A51" s="171"/>
    </row>
    <row r="52" spans="1:1" x14ac:dyDescent="0.2">
      <c r="A52" s="171"/>
    </row>
    <row r="53" spans="1:1" x14ac:dyDescent="0.2">
      <c r="A53" s="171"/>
    </row>
    <row r="54" spans="1:1" x14ac:dyDescent="0.2">
      <c r="A54" s="171"/>
    </row>
    <row r="55" spans="1:1" x14ac:dyDescent="0.2">
      <c r="A55" s="171"/>
    </row>
    <row r="56" spans="1:1" x14ac:dyDescent="0.2">
      <c r="A56" s="171"/>
    </row>
    <row r="57" spans="1:1" x14ac:dyDescent="0.2">
      <c r="A57" s="171"/>
    </row>
    <row r="58" spans="1:1" x14ac:dyDescent="0.2">
      <c r="A58" s="171"/>
    </row>
    <row r="59" spans="1:1" x14ac:dyDescent="0.2">
      <c r="A59" s="171"/>
    </row>
    <row r="60" spans="1:1" x14ac:dyDescent="0.2">
      <c r="A60" s="171"/>
    </row>
    <row r="61" spans="1:1" x14ac:dyDescent="0.2">
      <c r="A61" s="171"/>
    </row>
    <row r="62" spans="1:1" x14ac:dyDescent="0.2">
      <c r="A62" s="171"/>
    </row>
    <row r="63" spans="1:1" x14ac:dyDescent="0.2">
      <c r="A63" s="171"/>
    </row>
    <row r="64" spans="1:1" x14ac:dyDescent="0.2">
      <c r="A64" s="171"/>
    </row>
    <row r="65" spans="1:1" x14ac:dyDescent="0.2">
      <c r="A65" s="171"/>
    </row>
    <row r="66" spans="1:1" x14ac:dyDescent="0.2">
      <c r="A66" s="171"/>
    </row>
    <row r="67" spans="1:1" x14ac:dyDescent="0.2">
      <c r="A67" s="171"/>
    </row>
    <row r="68" spans="1:1" x14ac:dyDescent="0.2">
      <c r="A68" s="171"/>
    </row>
    <row r="69" spans="1:1" x14ac:dyDescent="0.2">
      <c r="A69" s="171"/>
    </row>
    <row r="70" spans="1:1" x14ac:dyDescent="0.2">
      <c r="A70" s="171"/>
    </row>
    <row r="71" spans="1:1" x14ac:dyDescent="0.2">
      <c r="A71" s="171"/>
    </row>
    <row r="72" spans="1:1" x14ac:dyDescent="0.2">
      <c r="A72" s="171"/>
    </row>
    <row r="73" spans="1:1" x14ac:dyDescent="0.2">
      <c r="A73" s="171"/>
    </row>
    <row r="74" spans="1:1" x14ac:dyDescent="0.2">
      <c r="A74" s="171"/>
    </row>
    <row r="75" spans="1:1" x14ac:dyDescent="0.2">
      <c r="A75" s="171"/>
    </row>
    <row r="76" spans="1:1" x14ac:dyDescent="0.2">
      <c r="A76" s="171"/>
    </row>
    <row r="77" spans="1:1" x14ac:dyDescent="0.2">
      <c r="A77" s="171"/>
    </row>
    <row r="78" spans="1:1" x14ac:dyDescent="0.2">
      <c r="A78" s="171"/>
    </row>
    <row r="79" spans="1:1" x14ac:dyDescent="0.2">
      <c r="A79" s="171"/>
    </row>
    <row r="80" spans="1:1" x14ac:dyDescent="0.2">
      <c r="A80" s="171"/>
    </row>
    <row r="81" spans="1:1" x14ac:dyDescent="0.2">
      <c r="A81" s="171"/>
    </row>
    <row r="82" spans="1:1" x14ac:dyDescent="0.2">
      <c r="A82" s="171"/>
    </row>
    <row r="83" spans="1:1" x14ac:dyDescent="0.2">
      <c r="A83" s="171"/>
    </row>
    <row r="84" spans="1:1" x14ac:dyDescent="0.2">
      <c r="A84" s="171"/>
    </row>
    <row r="85" spans="1:1" x14ac:dyDescent="0.2">
      <c r="A85" s="171"/>
    </row>
    <row r="86" spans="1:1" x14ac:dyDescent="0.2">
      <c r="A86" s="171"/>
    </row>
    <row r="87" spans="1:1" x14ac:dyDescent="0.2">
      <c r="A87" s="171"/>
    </row>
    <row r="88" spans="1:1" x14ac:dyDescent="0.2">
      <c r="A88" s="171"/>
    </row>
    <row r="89" spans="1:1" x14ac:dyDescent="0.2">
      <c r="A89" s="171"/>
    </row>
    <row r="90" spans="1:1" x14ac:dyDescent="0.2">
      <c r="A90" s="171"/>
    </row>
    <row r="91" spans="1:1" x14ac:dyDescent="0.2">
      <c r="A91" s="171"/>
    </row>
    <row r="92" spans="1:1" x14ac:dyDescent="0.2">
      <c r="A92" s="171"/>
    </row>
    <row r="93" spans="1:1" x14ac:dyDescent="0.2">
      <c r="A93" s="171"/>
    </row>
    <row r="94" spans="1:1" x14ac:dyDescent="0.2">
      <c r="A94" s="171"/>
    </row>
    <row r="95" spans="1:1" x14ac:dyDescent="0.2">
      <c r="A95" s="171"/>
    </row>
    <row r="96" spans="1:1" x14ac:dyDescent="0.2">
      <c r="A96" s="171"/>
    </row>
    <row r="97" spans="1:1" x14ac:dyDescent="0.2">
      <c r="A97" s="171"/>
    </row>
    <row r="98" spans="1:1" x14ac:dyDescent="0.2">
      <c r="A98" s="171"/>
    </row>
    <row r="99" spans="1:1" x14ac:dyDescent="0.2">
      <c r="A99" s="171"/>
    </row>
    <row r="100" spans="1:1" x14ac:dyDescent="0.2">
      <c r="A100" s="171"/>
    </row>
    <row r="101" spans="1:1" x14ac:dyDescent="0.2">
      <c r="A101" s="171"/>
    </row>
    <row r="102" spans="1:1" x14ac:dyDescent="0.2">
      <c r="A102" s="171"/>
    </row>
    <row r="103" spans="1:1" x14ac:dyDescent="0.2">
      <c r="A103" s="171"/>
    </row>
    <row r="104" spans="1:1" x14ac:dyDescent="0.2">
      <c r="A104" s="171"/>
    </row>
    <row r="105" spans="1:1" x14ac:dyDescent="0.2">
      <c r="A105" s="171"/>
    </row>
    <row r="106" spans="1:1" x14ac:dyDescent="0.2">
      <c r="A106" s="171"/>
    </row>
    <row r="107" spans="1:1" x14ac:dyDescent="0.2">
      <c r="A107" s="171"/>
    </row>
    <row r="108" spans="1:1" x14ac:dyDescent="0.2">
      <c r="A108" s="171"/>
    </row>
    <row r="109" spans="1:1" x14ac:dyDescent="0.2">
      <c r="A109" s="171"/>
    </row>
    <row r="110" spans="1:1" x14ac:dyDescent="0.2">
      <c r="A110" s="171"/>
    </row>
    <row r="111" spans="1:1" x14ac:dyDescent="0.2">
      <c r="A111" s="171"/>
    </row>
    <row r="112" spans="1:1" x14ac:dyDescent="0.2">
      <c r="A112" s="171"/>
    </row>
    <row r="113" spans="1:1" x14ac:dyDescent="0.2">
      <c r="A113" s="171"/>
    </row>
    <row r="114" spans="1:1" x14ac:dyDescent="0.2">
      <c r="A114" s="171"/>
    </row>
    <row r="115" spans="1:1" x14ac:dyDescent="0.2">
      <c r="A115" s="171"/>
    </row>
  </sheetData>
  <phoneticPr fontId="1" type="noConversion"/>
  <printOptions horizontalCentered="1" gridLines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D13"/>
  <sheetViews>
    <sheetView workbookViewId="0"/>
  </sheetViews>
  <sheetFormatPr defaultRowHeight="13.2" x14ac:dyDescent="0.25"/>
  <sheetData>
    <row r="2" spans="1:4" x14ac:dyDescent="0.25">
      <c r="A2" s="99" t="s">
        <v>33</v>
      </c>
      <c r="B2" s="100" t="s">
        <v>15</v>
      </c>
      <c r="C2" s="99" t="s">
        <v>34</v>
      </c>
      <c r="D2" s="99" t="s">
        <v>35</v>
      </c>
    </row>
    <row r="3" spans="1:4" x14ac:dyDescent="0.25">
      <c r="A3" s="69">
        <v>1</v>
      </c>
      <c r="B3" s="69">
        <v>3</v>
      </c>
      <c r="C3" s="69">
        <v>12</v>
      </c>
      <c r="D3" s="69">
        <v>20</v>
      </c>
    </row>
    <row r="4" spans="1:4" x14ac:dyDescent="0.25">
      <c r="A4" s="69">
        <v>1</v>
      </c>
      <c r="B4" s="69">
        <v>2</v>
      </c>
      <c r="C4" s="69">
        <v>9</v>
      </c>
      <c r="D4" s="69">
        <v>8</v>
      </c>
    </row>
    <row r="12" spans="1:4" x14ac:dyDescent="0.25">
      <c r="A12" s="224" t="s">
        <v>365</v>
      </c>
    </row>
    <row r="13" spans="1:4" x14ac:dyDescent="0.25">
      <c r="A13" s="224" t="s">
        <v>366</v>
      </c>
    </row>
  </sheetData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9"/>
  <sheetViews>
    <sheetView workbookViewId="0">
      <selection activeCell="A24" sqref="A24:A25"/>
    </sheetView>
  </sheetViews>
  <sheetFormatPr defaultRowHeight="12" x14ac:dyDescent="0.25"/>
  <cols>
    <col min="1" max="2" width="8.88671875" style="75"/>
    <col min="3" max="3" width="8.44140625" style="79" bestFit="1" customWidth="1"/>
    <col min="4" max="4" width="8.88671875" style="1"/>
    <col min="5" max="5" width="7.33203125" style="1" bestFit="1" customWidth="1"/>
    <col min="6" max="6" width="8.77734375" style="1" customWidth="1"/>
    <col min="7" max="7" width="9.5546875" style="1" bestFit="1" customWidth="1"/>
    <col min="8" max="16384" width="8.88671875" style="1"/>
  </cols>
  <sheetData>
    <row r="1" spans="1:7" x14ac:dyDescent="0.25">
      <c r="A1" s="101" t="s">
        <v>13</v>
      </c>
      <c r="B1" s="101" t="s">
        <v>14</v>
      </c>
      <c r="C1" s="79" t="s">
        <v>26</v>
      </c>
      <c r="E1" s="109" t="s">
        <v>50</v>
      </c>
      <c r="F1" s="108" t="s">
        <v>51</v>
      </c>
      <c r="G1" s="174" t="s">
        <v>52</v>
      </c>
    </row>
    <row r="2" spans="1:7" x14ac:dyDescent="0.25">
      <c r="A2" s="77">
        <v>1</v>
      </c>
      <c r="B2" s="103">
        <v>1</v>
      </c>
      <c r="E2" s="175">
        <v>1</v>
      </c>
      <c r="F2" s="176">
        <f ca="1">RAND()/22</f>
        <v>1.3617945273954324E-3</v>
      </c>
      <c r="G2" s="176">
        <v>2.6132866967669619E-2</v>
      </c>
    </row>
    <row r="3" spans="1:7" x14ac:dyDescent="0.25">
      <c r="A3" s="78">
        <v>2</v>
      </c>
      <c r="B3" s="104"/>
      <c r="C3" s="102">
        <v>1</v>
      </c>
      <c r="E3" s="175">
        <v>2</v>
      </c>
      <c r="F3" s="176">
        <f ca="1">RAND()/22</f>
        <v>1.1547532923921274E-2</v>
      </c>
      <c r="G3" s="176">
        <v>2.7370107953079016E-2</v>
      </c>
    </row>
    <row r="4" spans="1:7" x14ac:dyDescent="0.25">
      <c r="A4" s="77">
        <v>3</v>
      </c>
      <c r="B4" s="103"/>
      <c r="C4" s="102"/>
      <c r="E4" s="175">
        <v>3</v>
      </c>
      <c r="F4" s="176">
        <f ca="1">RAND()/22</f>
        <v>2.8806848215660874E-2</v>
      </c>
      <c r="G4" s="176">
        <v>2.1328531146715349E-3</v>
      </c>
    </row>
    <row r="5" spans="1:7" x14ac:dyDescent="0.25">
      <c r="A5" s="78">
        <v>4</v>
      </c>
      <c r="B5" s="104"/>
      <c r="C5" s="102">
        <v>3</v>
      </c>
      <c r="E5" s="175">
        <v>4</v>
      </c>
      <c r="F5" s="176">
        <f ca="1">RAND()/22</f>
        <v>4.4006511068106047E-2</v>
      </c>
      <c r="G5" s="176">
        <v>1.866196794930057E-2</v>
      </c>
    </row>
    <row r="6" spans="1:7" x14ac:dyDescent="0.25">
      <c r="A6" s="77">
        <v>5</v>
      </c>
      <c r="B6" s="103"/>
      <c r="C6" s="102"/>
      <c r="E6" s="175">
        <v>5</v>
      </c>
      <c r="F6" s="176">
        <f ca="1">RAND()/22</f>
        <v>4.4874050734918992E-2</v>
      </c>
      <c r="G6" s="176">
        <v>1.1166742347802945E-2</v>
      </c>
    </row>
    <row r="7" spans="1:7" x14ac:dyDescent="0.25">
      <c r="A7" s="78">
        <v>6</v>
      </c>
      <c r="B7" s="104"/>
      <c r="C7" s="102">
        <v>4</v>
      </c>
      <c r="E7" s="175">
        <v>6</v>
      </c>
      <c r="F7" s="176">
        <f ca="1">RAND()/22</f>
        <v>4.1417293021047182E-3</v>
      </c>
      <c r="G7" s="176">
        <v>3.2854219845373789E-2</v>
      </c>
    </row>
    <row r="8" spans="1:7" x14ac:dyDescent="0.25">
      <c r="A8" s="77">
        <v>7</v>
      </c>
      <c r="B8" s="103"/>
      <c r="C8" s="102">
        <v>2</v>
      </c>
      <c r="E8" s="175">
        <v>7</v>
      </c>
      <c r="F8" s="176">
        <f ca="1">RAND()/22</f>
        <v>4.4625568415839902E-2</v>
      </c>
      <c r="G8" s="176">
        <v>8.6835290888506375E-3</v>
      </c>
    </row>
    <row r="9" spans="1:7" x14ac:dyDescent="0.25">
      <c r="A9" s="78">
        <v>8</v>
      </c>
      <c r="B9" s="104">
        <v>2</v>
      </c>
      <c r="C9" s="102"/>
      <c r="E9" s="177">
        <v>8</v>
      </c>
      <c r="F9" s="178">
        <f ca="1">RAND()/22</f>
        <v>1.6906364572332525E-2</v>
      </c>
      <c r="G9" s="178">
        <v>1.7578446103519853E-2</v>
      </c>
    </row>
  </sheetData>
  <phoneticPr fontId="1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Setup</vt:lpstr>
      <vt:lpstr>DrawPrep</vt:lpstr>
      <vt:lpstr>Draw08</vt:lpstr>
      <vt:lpstr>PrgPrep</vt:lpstr>
      <vt:lpstr>Day1</vt:lpstr>
      <vt:lpstr>Day2</vt:lpstr>
      <vt:lpstr>MyProgram</vt:lpstr>
      <vt:lpstr>DrawPoints</vt:lpstr>
      <vt:lpstr>tmp</vt:lpstr>
      <vt:lpstr>tmpRankings</vt:lpstr>
    </vt:vector>
  </TitlesOfParts>
  <Company>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KostasKoutsaftis</cp:lastModifiedBy>
  <cp:lastPrinted>2012-01-18T19:38:40Z</cp:lastPrinted>
  <dcterms:created xsi:type="dcterms:W3CDTF">2011-03-03T12:31:09Z</dcterms:created>
  <dcterms:modified xsi:type="dcterms:W3CDTF">2012-06-07T10:57:58Z</dcterms:modified>
</cp:coreProperties>
</file>