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 codeName="{91B80F79-697F-C00D-A1F8-6C9A07846A5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tabo\Desktop\24_26\5o E3\"/>
    </mc:Choice>
  </mc:AlternateContent>
  <bookViews>
    <workbookView xWindow="0" yWindow="0" windowWidth="19200" windowHeight="11580" activeTab="2" xr2:uid="{00000000-000D-0000-FFFF-FFFF00000000}"/>
  </bookViews>
  <sheets>
    <sheet name="Setup" sheetId="1" r:id="rId1"/>
    <sheet name="ALMD" sheetId="2" r:id="rId2"/>
    <sheet name="MD" sheetId="12" r:id="rId3"/>
    <sheet name="OoP" sheetId="7" r:id="rId4"/>
    <sheet name="PrepOP" sheetId="6" state="veryHidden" r:id="rId5"/>
    <sheet name="tables" sheetId="4" state="veryHidden" r:id="rId6"/>
    <sheet name="matches" sheetId="13" state="veryHidden" r:id="rId7"/>
    <sheet name="e-efoa" sheetId="14" state="veryHidden" r:id="rId8"/>
  </sheets>
  <functionGroups builtInGroupCount="19"/>
  <definedNames>
    <definedName name="Categories">tables!$P$2:$P$20</definedName>
    <definedName name="Clubs">tables!$X$2:$X$400</definedName>
    <definedName name="Grades">tables!#REF!</definedName>
    <definedName name="Organizers">tables!$AB$2:$AB$31</definedName>
    <definedName name="Origin">tables!$P$31:$P$37</definedName>
    <definedName name="_xlnm.Print_Area" localSheetId="1">ALMD!$A$1:$I$37</definedName>
    <definedName name="_xlnm.Print_Area" localSheetId="2">MD!$A$1:$X$47</definedName>
    <definedName name="_xlnm.Print_Area" localSheetId="3">OoP!$A$1:$F$50</definedName>
    <definedName name="Referees">tables!$AD$2:$AD$350</definedName>
    <definedName name="Tours">tables!$V$2:$V$10</definedName>
    <definedName name="YesNo">tables!$P$26:$P$28</definedName>
  </definedNames>
  <calcPr calcId="171027"/>
  <fileRecoveryPr autoRecover="0" repairLoad="1"/>
</workbook>
</file>

<file path=xl/calcChain.xml><?xml version="1.0" encoding="utf-8"?>
<calcChain xmlns="http://schemas.openxmlformats.org/spreadsheetml/2006/main">
  <c r="B10" i="1" l="1"/>
  <c r="AI3" i="4" l="1"/>
  <c r="AI4" i="4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I152" i="4"/>
  <c r="AI153" i="4"/>
  <c r="AI154" i="4"/>
  <c r="AI155" i="4"/>
  <c r="AI156" i="4"/>
  <c r="AI157" i="4"/>
  <c r="AI158" i="4"/>
  <c r="AI159" i="4"/>
  <c r="AI160" i="4"/>
  <c r="AI161" i="4"/>
  <c r="AI162" i="4"/>
  <c r="AI163" i="4"/>
  <c r="AI164" i="4"/>
  <c r="AI165" i="4"/>
  <c r="AI166" i="4"/>
  <c r="AI167" i="4"/>
  <c r="AI168" i="4"/>
  <c r="AI169" i="4"/>
  <c r="AI170" i="4"/>
  <c r="AI171" i="4"/>
  <c r="AI172" i="4"/>
  <c r="AI173" i="4"/>
  <c r="AI174" i="4"/>
  <c r="AI175" i="4"/>
  <c r="AI176" i="4"/>
  <c r="AI177" i="4"/>
  <c r="AI178" i="4"/>
  <c r="AI179" i="4"/>
  <c r="AI180" i="4"/>
  <c r="AI181" i="4"/>
  <c r="AI182" i="4"/>
  <c r="AI183" i="4"/>
  <c r="AI184" i="4"/>
  <c r="AI185" i="4"/>
  <c r="AI186" i="4"/>
  <c r="AI187" i="4"/>
  <c r="AI188" i="4"/>
  <c r="AI189" i="4"/>
  <c r="AI190" i="4"/>
  <c r="AI191" i="4"/>
  <c r="AI192" i="4"/>
  <c r="AI193" i="4"/>
  <c r="AI194" i="4"/>
  <c r="AI195" i="4"/>
  <c r="AI196" i="4"/>
  <c r="AI197" i="4"/>
  <c r="AI198" i="4"/>
  <c r="AI199" i="4"/>
  <c r="AI200" i="4"/>
  <c r="AI201" i="4"/>
  <c r="AI202" i="4"/>
  <c r="AI203" i="4"/>
  <c r="AI204" i="4"/>
  <c r="AI205" i="4"/>
  <c r="AI206" i="4"/>
  <c r="AI207" i="4"/>
  <c r="AI208" i="4"/>
  <c r="AI209" i="4"/>
  <c r="AI210" i="4"/>
  <c r="AI211" i="4"/>
  <c r="AI212" i="4"/>
  <c r="AI213" i="4"/>
  <c r="AI214" i="4"/>
  <c r="AI215" i="4"/>
  <c r="AI216" i="4"/>
  <c r="AI217" i="4"/>
  <c r="AI218" i="4"/>
  <c r="AI219" i="4"/>
  <c r="AI220" i="4"/>
  <c r="AI221" i="4"/>
  <c r="AI222" i="4"/>
  <c r="AI223" i="4"/>
  <c r="AI224" i="4"/>
  <c r="AI225" i="4"/>
  <c r="AI226" i="4"/>
  <c r="AI227" i="4"/>
  <c r="AI228" i="4"/>
  <c r="AI229" i="4"/>
  <c r="AI230" i="4"/>
  <c r="AI231" i="4"/>
  <c r="AI232" i="4"/>
  <c r="AI233" i="4"/>
  <c r="AI234" i="4"/>
  <c r="AI235" i="4"/>
  <c r="AI236" i="4"/>
  <c r="AI237" i="4"/>
  <c r="AI238" i="4"/>
  <c r="AI239" i="4"/>
  <c r="AI240" i="4"/>
  <c r="AI241" i="4"/>
  <c r="AI242" i="4"/>
  <c r="AI243" i="4"/>
  <c r="AI244" i="4"/>
  <c r="AI245" i="4"/>
  <c r="AI246" i="4"/>
  <c r="AI247" i="4"/>
  <c r="AI248" i="4"/>
  <c r="AI249" i="4"/>
  <c r="AI250" i="4"/>
  <c r="AI251" i="4"/>
  <c r="AI252" i="4"/>
  <c r="AI253" i="4"/>
  <c r="AI254" i="4"/>
  <c r="AI255" i="4"/>
  <c r="AI256" i="4"/>
  <c r="AI257" i="4"/>
  <c r="AI258" i="4"/>
  <c r="AI259" i="4"/>
  <c r="AI260" i="4"/>
  <c r="AI261" i="4"/>
  <c r="AI262" i="4"/>
  <c r="AI263" i="4"/>
  <c r="AI264" i="4"/>
  <c r="AI265" i="4"/>
  <c r="AI266" i="4"/>
  <c r="AI267" i="4"/>
  <c r="AI268" i="4"/>
  <c r="AI269" i="4"/>
  <c r="AI270" i="4"/>
  <c r="AI271" i="4"/>
  <c r="AI272" i="4"/>
  <c r="AI273" i="4"/>
  <c r="AI274" i="4"/>
  <c r="AI275" i="4"/>
  <c r="AI276" i="4"/>
  <c r="AI277" i="4"/>
  <c r="AI278" i="4"/>
  <c r="AI279" i="4"/>
  <c r="AI280" i="4"/>
  <c r="AI281" i="4"/>
  <c r="AI282" i="4"/>
  <c r="AI283" i="4"/>
  <c r="AI284" i="4"/>
  <c r="AI285" i="4"/>
  <c r="AI286" i="4"/>
  <c r="AI287" i="4"/>
  <c r="AI288" i="4"/>
  <c r="AI289" i="4"/>
  <c r="AI290" i="4"/>
  <c r="AI291" i="4"/>
  <c r="AI292" i="4"/>
  <c r="AI293" i="4"/>
  <c r="AI294" i="4"/>
  <c r="AI295" i="4"/>
  <c r="AI296" i="4"/>
  <c r="AI297" i="4"/>
  <c r="AI298" i="4"/>
  <c r="AI299" i="4"/>
  <c r="AI300" i="4"/>
  <c r="AI301" i="4"/>
  <c r="AI302" i="4"/>
  <c r="AI303" i="4"/>
  <c r="AI304" i="4"/>
  <c r="AI305" i="4"/>
  <c r="AI306" i="4"/>
  <c r="AI307" i="4"/>
  <c r="AI308" i="4"/>
  <c r="AI309" i="4"/>
  <c r="AI310" i="4"/>
  <c r="AI311" i="4"/>
  <c r="AI312" i="4"/>
  <c r="AI313" i="4"/>
  <c r="AI314" i="4"/>
  <c r="AI315" i="4"/>
  <c r="AI316" i="4"/>
  <c r="AI317" i="4"/>
  <c r="AI318" i="4"/>
  <c r="AI319" i="4"/>
  <c r="AI320" i="4"/>
  <c r="AI321" i="4"/>
  <c r="AI322" i="4"/>
  <c r="AI323" i="4"/>
  <c r="AI324" i="4"/>
  <c r="AI325" i="4"/>
  <c r="AI326" i="4"/>
  <c r="AI327" i="4"/>
  <c r="AI328" i="4"/>
  <c r="AI329" i="4"/>
  <c r="AI330" i="4"/>
  <c r="AI331" i="4"/>
  <c r="AI332" i="4"/>
  <c r="AI333" i="4"/>
  <c r="AI334" i="4"/>
  <c r="AI335" i="4"/>
  <c r="AI336" i="4"/>
  <c r="AI337" i="4"/>
  <c r="AI338" i="4"/>
  <c r="AI339" i="4"/>
  <c r="AI340" i="4"/>
  <c r="AI341" i="4"/>
  <c r="AI342" i="4"/>
  <c r="AI343" i="4"/>
  <c r="AI344" i="4"/>
  <c r="AI345" i="4"/>
  <c r="AI346" i="4"/>
  <c r="AI347" i="4"/>
  <c r="AI348" i="4"/>
  <c r="AI349" i="4"/>
  <c r="AI350" i="4"/>
  <c r="AI351" i="4"/>
  <c r="AI352" i="4"/>
  <c r="AI353" i="4"/>
  <c r="AI354" i="4"/>
  <c r="AI355" i="4"/>
  <c r="AI356" i="4"/>
  <c r="AI357" i="4"/>
  <c r="AI358" i="4"/>
  <c r="AI359" i="4"/>
  <c r="AI360" i="4"/>
  <c r="AI361" i="4"/>
  <c r="AI362" i="4"/>
  <c r="AI363" i="4"/>
  <c r="AI364" i="4"/>
  <c r="AI365" i="4"/>
  <c r="AI366" i="4"/>
  <c r="AI367" i="4"/>
  <c r="AI368" i="4"/>
  <c r="AI369" i="4"/>
  <c r="AI370" i="4"/>
  <c r="AI371" i="4"/>
  <c r="AI372" i="4"/>
  <c r="AI373" i="4"/>
  <c r="AI374" i="4"/>
  <c r="AI375" i="4"/>
  <c r="AI376" i="4"/>
  <c r="AI377" i="4"/>
  <c r="AI378" i="4"/>
  <c r="AI379" i="4"/>
  <c r="AI380" i="4"/>
  <c r="AI381" i="4"/>
  <c r="AI382" i="4"/>
  <c r="AI383" i="4"/>
  <c r="AI384" i="4"/>
  <c r="AI385" i="4"/>
  <c r="AI386" i="4"/>
  <c r="AI387" i="4"/>
  <c r="AI388" i="4"/>
  <c r="AI389" i="4"/>
  <c r="AI390" i="4"/>
  <c r="AI391" i="4"/>
  <c r="AI392" i="4"/>
  <c r="AI393" i="4"/>
  <c r="AI394" i="4"/>
  <c r="AI395" i="4"/>
  <c r="AI396" i="4"/>
  <c r="AI397" i="4"/>
  <c r="AI398" i="4"/>
  <c r="AI399" i="4"/>
  <c r="AI400" i="4"/>
  <c r="AI401" i="4"/>
  <c r="AI402" i="4"/>
  <c r="AI403" i="4"/>
  <c r="AI404" i="4"/>
  <c r="AI405" i="4"/>
  <c r="AI406" i="4"/>
  <c r="AI407" i="4"/>
  <c r="AI408" i="4"/>
  <c r="AI409" i="4"/>
  <c r="AI410" i="4"/>
  <c r="AI411" i="4"/>
  <c r="AI412" i="4"/>
  <c r="AI413" i="4"/>
  <c r="AI414" i="4"/>
  <c r="AI415" i="4"/>
  <c r="AI416" i="4"/>
  <c r="AI417" i="4"/>
  <c r="AI418" i="4"/>
  <c r="AI419" i="4"/>
  <c r="AI420" i="4"/>
  <c r="AI421" i="4"/>
  <c r="AI422" i="4"/>
  <c r="AI423" i="4"/>
  <c r="AI424" i="4"/>
  <c r="AI425" i="4"/>
  <c r="AI426" i="4"/>
  <c r="AI427" i="4"/>
  <c r="AI428" i="4"/>
  <c r="AI429" i="4"/>
  <c r="AI430" i="4"/>
  <c r="AI431" i="4"/>
  <c r="AI432" i="4"/>
  <c r="AI433" i="4"/>
  <c r="AI434" i="4"/>
  <c r="AI435" i="4"/>
  <c r="AI436" i="4"/>
  <c r="AI437" i="4"/>
  <c r="AI438" i="4"/>
  <c r="AI439" i="4"/>
  <c r="AI440" i="4"/>
  <c r="AI441" i="4"/>
  <c r="AI442" i="4"/>
  <c r="AI443" i="4"/>
  <c r="AI444" i="4"/>
  <c r="AI445" i="4"/>
  <c r="AI446" i="4"/>
  <c r="AI447" i="4"/>
  <c r="AI448" i="4"/>
  <c r="AI449" i="4"/>
  <c r="AI450" i="4"/>
  <c r="AI451" i="4"/>
  <c r="AI452" i="4"/>
  <c r="AI453" i="4"/>
  <c r="AI454" i="4"/>
  <c r="AI455" i="4"/>
  <c r="AI456" i="4"/>
  <c r="AI457" i="4"/>
  <c r="AI458" i="4"/>
  <c r="AI459" i="4"/>
  <c r="AI460" i="4"/>
  <c r="AI461" i="4"/>
  <c r="AI462" i="4"/>
  <c r="AI463" i="4"/>
  <c r="AI464" i="4"/>
  <c r="AI465" i="4"/>
  <c r="AI466" i="4"/>
  <c r="AI467" i="4"/>
  <c r="AI468" i="4"/>
  <c r="AI469" i="4"/>
  <c r="AI470" i="4"/>
  <c r="AI471" i="4"/>
  <c r="AI472" i="4"/>
  <c r="AI473" i="4"/>
  <c r="AI474" i="4"/>
  <c r="AI475" i="4"/>
  <c r="AI476" i="4"/>
  <c r="AI477" i="4"/>
  <c r="AI478" i="4"/>
  <c r="AI479" i="4"/>
  <c r="AI480" i="4"/>
  <c r="AI481" i="4"/>
  <c r="AI482" i="4"/>
  <c r="AI483" i="4"/>
  <c r="AI484" i="4"/>
  <c r="AI485" i="4"/>
  <c r="AI486" i="4"/>
  <c r="AI487" i="4"/>
  <c r="AI488" i="4"/>
  <c r="AI489" i="4"/>
  <c r="AI490" i="4"/>
  <c r="AI491" i="4"/>
  <c r="AI492" i="4"/>
  <c r="AI493" i="4"/>
  <c r="AI494" i="4"/>
  <c r="AI495" i="4"/>
  <c r="AI496" i="4"/>
  <c r="AI497" i="4"/>
  <c r="AI498" i="4"/>
  <c r="AI499" i="4"/>
  <c r="AI500" i="4"/>
  <c r="AI501" i="4"/>
  <c r="AI502" i="4"/>
  <c r="AI503" i="4"/>
  <c r="AI504" i="4"/>
  <c r="AI505" i="4"/>
  <c r="AI506" i="4"/>
  <c r="AI507" i="4"/>
  <c r="AI508" i="4"/>
  <c r="AI509" i="4"/>
  <c r="AI510" i="4"/>
  <c r="AI511" i="4"/>
  <c r="AI512" i="4"/>
  <c r="AI513" i="4"/>
  <c r="AI514" i="4"/>
  <c r="AI515" i="4"/>
  <c r="AI516" i="4"/>
  <c r="AI517" i="4"/>
  <c r="AI518" i="4"/>
  <c r="AI519" i="4"/>
  <c r="AI520" i="4"/>
  <c r="AI521" i="4"/>
  <c r="AI522" i="4"/>
  <c r="AI523" i="4"/>
  <c r="AI524" i="4"/>
  <c r="AI525" i="4"/>
  <c r="AI526" i="4"/>
  <c r="AI527" i="4"/>
  <c r="AI528" i="4"/>
  <c r="AI529" i="4"/>
  <c r="AI530" i="4"/>
  <c r="AI531" i="4"/>
  <c r="AI532" i="4"/>
  <c r="AI533" i="4"/>
  <c r="AI534" i="4"/>
  <c r="AI535" i="4"/>
  <c r="AI536" i="4"/>
  <c r="AI537" i="4"/>
  <c r="AI538" i="4"/>
  <c r="AI539" i="4"/>
  <c r="AI540" i="4"/>
  <c r="AI541" i="4"/>
  <c r="AI542" i="4"/>
  <c r="AI543" i="4"/>
  <c r="AI544" i="4"/>
  <c r="AI545" i="4"/>
  <c r="AI546" i="4"/>
  <c r="AI547" i="4"/>
  <c r="AI548" i="4"/>
  <c r="AI549" i="4"/>
  <c r="AI550" i="4"/>
  <c r="AI551" i="4"/>
  <c r="AI552" i="4"/>
  <c r="AI553" i="4"/>
  <c r="AI554" i="4"/>
  <c r="AI555" i="4"/>
  <c r="AI556" i="4"/>
  <c r="AI557" i="4"/>
  <c r="AI558" i="4"/>
  <c r="AI559" i="4"/>
  <c r="AI560" i="4"/>
  <c r="AI561" i="4"/>
  <c r="AI562" i="4"/>
  <c r="AI563" i="4"/>
  <c r="AI564" i="4"/>
  <c r="AI565" i="4"/>
  <c r="AI566" i="4"/>
  <c r="AI567" i="4"/>
  <c r="AI568" i="4"/>
  <c r="AI569" i="4"/>
  <c r="AI570" i="4"/>
  <c r="AI571" i="4"/>
  <c r="AI572" i="4"/>
  <c r="AI573" i="4"/>
  <c r="AI574" i="4"/>
  <c r="AI575" i="4"/>
  <c r="AI576" i="4"/>
  <c r="AI577" i="4"/>
  <c r="AI578" i="4"/>
  <c r="AI579" i="4"/>
  <c r="AI580" i="4"/>
  <c r="AI581" i="4"/>
  <c r="AI582" i="4"/>
  <c r="AI583" i="4"/>
  <c r="AI584" i="4"/>
  <c r="AI585" i="4"/>
  <c r="AI586" i="4"/>
  <c r="AI587" i="4"/>
  <c r="AI588" i="4"/>
  <c r="AI589" i="4"/>
  <c r="AI590" i="4"/>
  <c r="AI591" i="4"/>
  <c r="AI592" i="4"/>
  <c r="AI593" i="4"/>
  <c r="AI594" i="4"/>
  <c r="AI595" i="4"/>
  <c r="AI596" i="4"/>
  <c r="AI597" i="4"/>
  <c r="AI598" i="4"/>
  <c r="AI599" i="4"/>
  <c r="AI600" i="4"/>
  <c r="AI601" i="4"/>
  <c r="AI602" i="4"/>
  <c r="AI603" i="4"/>
  <c r="AI604" i="4"/>
  <c r="AI605" i="4"/>
  <c r="AI606" i="4"/>
  <c r="AI607" i="4"/>
  <c r="AI608" i="4"/>
  <c r="AI609" i="4"/>
  <c r="AI610" i="4"/>
  <c r="AI611" i="4"/>
  <c r="AI612" i="4"/>
  <c r="AI613" i="4"/>
  <c r="AI614" i="4"/>
  <c r="AI615" i="4"/>
  <c r="AI616" i="4"/>
  <c r="AI617" i="4"/>
  <c r="AI618" i="4"/>
  <c r="AI619" i="4"/>
  <c r="AI620" i="4"/>
  <c r="AI621" i="4"/>
  <c r="AI622" i="4"/>
  <c r="AI623" i="4"/>
  <c r="AI624" i="4"/>
  <c r="AI625" i="4"/>
  <c r="AI626" i="4"/>
  <c r="AI627" i="4"/>
  <c r="AI628" i="4"/>
  <c r="AI629" i="4"/>
  <c r="AI630" i="4"/>
  <c r="AI631" i="4"/>
  <c r="AI632" i="4"/>
  <c r="AI633" i="4"/>
  <c r="AI634" i="4"/>
  <c r="AI635" i="4"/>
  <c r="AI636" i="4"/>
  <c r="AI637" i="4"/>
  <c r="AI638" i="4"/>
  <c r="AI639" i="4"/>
  <c r="AI640" i="4"/>
  <c r="AI641" i="4"/>
  <c r="AI642" i="4"/>
  <c r="AI643" i="4"/>
  <c r="AI644" i="4"/>
  <c r="AI645" i="4"/>
  <c r="AI646" i="4"/>
  <c r="AI647" i="4"/>
  <c r="AI648" i="4"/>
  <c r="AI649" i="4"/>
  <c r="AI650" i="4"/>
  <c r="AI651" i="4"/>
  <c r="AI652" i="4"/>
  <c r="AI653" i="4"/>
  <c r="AI654" i="4"/>
  <c r="AI655" i="4"/>
  <c r="AI656" i="4"/>
  <c r="AI657" i="4"/>
  <c r="AI658" i="4"/>
  <c r="AI659" i="4"/>
  <c r="AI660" i="4"/>
  <c r="AI661" i="4"/>
  <c r="AI662" i="4"/>
  <c r="AI663" i="4"/>
  <c r="AI664" i="4"/>
  <c r="AI665" i="4"/>
  <c r="AI666" i="4"/>
  <c r="AI667" i="4"/>
  <c r="AI668" i="4"/>
  <c r="AI669" i="4"/>
  <c r="AI670" i="4"/>
  <c r="AI671" i="4"/>
  <c r="AI672" i="4"/>
  <c r="AI673" i="4"/>
  <c r="AI674" i="4"/>
  <c r="AI675" i="4"/>
  <c r="AI676" i="4"/>
  <c r="AI677" i="4"/>
  <c r="AI678" i="4"/>
  <c r="AI679" i="4"/>
  <c r="AI680" i="4"/>
  <c r="AI681" i="4"/>
  <c r="AI682" i="4"/>
  <c r="AI683" i="4"/>
  <c r="AI684" i="4"/>
  <c r="AI685" i="4"/>
  <c r="AI686" i="4"/>
  <c r="AI687" i="4"/>
  <c r="AI688" i="4"/>
  <c r="AI689" i="4"/>
  <c r="AI690" i="4"/>
  <c r="AI691" i="4"/>
  <c r="AI692" i="4"/>
  <c r="AI693" i="4"/>
  <c r="AI694" i="4"/>
  <c r="AI695" i="4"/>
  <c r="AI696" i="4"/>
  <c r="AI697" i="4"/>
  <c r="AI698" i="4"/>
  <c r="AI699" i="4"/>
  <c r="AI700" i="4"/>
  <c r="AI701" i="4"/>
  <c r="AI702" i="4"/>
  <c r="AI703" i="4"/>
  <c r="AI704" i="4"/>
  <c r="AI705" i="4"/>
  <c r="AI706" i="4"/>
  <c r="AI707" i="4"/>
  <c r="AI708" i="4"/>
  <c r="AI709" i="4"/>
  <c r="AI710" i="4"/>
  <c r="AI711" i="4"/>
  <c r="AI712" i="4"/>
  <c r="AI713" i="4"/>
  <c r="AI714" i="4"/>
  <c r="AI715" i="4"/>
  <c r="AI716" i="4"/>
  <c r="AI717" i="4"/>
  <c r="AI718" i="4"/>
  <c r="AI719" i="4"/>
  <c r="AI720" i="4"/>
  <c r="AI721" i="4"/>
  <c r="AI722" i="4"/>
  <c r="AI723" i="4"/>
  <c r="AI724" i="4"/>
  <c r="AI725" i="4"/>
  <c r="AI726" i="4"/>
  <c r="AI727" i="4"/>
  <c r="AI728" i="4"/>
  <c r="AI729" i="4"/>
  <c r="AI730" i="4"/>
  <c r="AI731" i="4"/>
  <c r="AI732" i="4"/>
  <c r="AI733" i="4"/>
  <c r="AI734" i="4"/>
  <c r="AI735" i="4"/>
  <c r="AI736" i="4"/>
  <c r="AI737" i="4"/>
  <c r="AI738" i="4"/>
  <c r="AI739" i="4"/>
  <c r="AI740" i="4"/>
  <c r="AI741" i="4"/>
  <c r="AI742" i="4"/>
  <c r="AI743" i="4"/>
  <c r="AI744" i="4"/>
  <c r="AI745" i="4"/>
  <c r="AI746" i="4"/>
  <c r="AI747" i="4"/>
  <c r="AI748" i="4"/>
  <c r="AI749" i="4"/>
  <c r="AI750" i="4"/>
  <c r="AI751" i="4"/>
  <c r="AI752" i="4"/>
  <c r="AI753" i="4"/>
  <c r="AI754" i="4"/>
  <c r="AI755" i="4"/>
  <c r="AI756" i="4"/>
  <c r="AI757" i="4"/>
  <c r="AI758" i="4"/>
  <c r="AI759" i="4"/>
  <c r="AI760" i="4"/>
  <c r="AI761" i="4"/>
  <c r="AI762" i="4"/>
  <c r="AI763" i="4"/>
  <c r="AI764" i="4"/>
  <c r="AI765" i="4"/>
  <c r="AI766" i="4"/>
  <c r="AI767" i="4"/>
  <c r="AI768" i="4"/>
  <c r="AI769" i="4"/>
  <c r="AI770" i="4"/>
  <c r="AI771" i="4"/>
  <c r="AI772" i="4"/>
  <c r="AI773" i="4"/>
  <c r="AI774" i="4"/>
  <c r="AI775" i="4"/>
  <c r="AI776" i="4"/>
  <c r="AI777" i="4"/>
  <c r="AI778" i="4"/>
  <c r="AI779" i="4"/>
  <c r="AI780" i="4"/>
  <c r="AI781" i="4"/>
  <c r="AI782" i="4"/>
  <c r="AI783" i="4"/>
  <c r="AI784" i="4"/>
  <c r="AI785" i="4"/>
  <c r="AI786" i="4"/>
  <c r="AI787" i="4"/>
  <c r="AI788" i="4"/>
  <c r="AI789" i="4"/>
  <c r="AI790" i="4"/>
  <c r="AI791" i="4"/>
  <c r="AI792" i="4"/>
  <c r="AI793" i="4"/>
  <c r="AI794" i="4"/>
  <c r="AI795" i="4"/>
  <c r="AI796" i="4"/>
  <c r="AI797" i="4"/>
  <c r="AI798" i="4"/>
  <c r="AI799" i="4"/>
  <c r="AI800" i="4"/>
  <c r="AI801" i="4"/>
  <c r="AI802" i="4"/>
  <c r="AI803" i="4"/>
  <c r="AI804" i="4"/>
  <c r="AI805" i="4"/>
  <c r="AI806" i="4"/>
  <c r="AI807" i="4"/>
  <c r="AI808" i="4"/>
  <c r="AI809" i="4"/>
  <c r="AI810" i="4"/>
  <c r="AI811" i="4"/>
  <c r="AI812" i="4"/>
  <c r="AI813" i="4"/>
  <c r="AI814" i="4"/>
  <c r="AI815" i="4"/>
  <c r="AI816" i="4"/>
  <c r="AI817" i="4"/>
  <c r="AI818" i="4"/>
  <c r="AI819" i="4"/>
  <c r="AI820" i="4"/>
  <c r="AI821" i="4"/>
  <c r="AI822" i="4"/>
  <c r="AI823" i="4"/>
  <c r="AI824" i="4"/>
  <c r="AI825" i="4"/>
  <c r="AI826" i="4"/>
  <c r="AI827" i="4"/>
  <c r="AI828" i="4"/>
  <c r="AI829" i="4"/>
  <c r="AI830" i="4"/>
  <c r="AI831" i="4"/>
  <c r="AI832" i="4"/>
  <c r="AI833" i="4"/>
  <c r="AI834" i="4"/>
  <c r="AI835" i="4"/>
  <c r="AI836" i="4"/>
  <c r="AI837" i="4"/>
  <c r="AI838" i="4"/>
  <c r="AI839" i="4"/>
  <c r="AI840" i="4"/>
  <c r="AI841" i="4"/>
  <c r="AI842" i="4"/>
  <c r="AI843" i="4"/>
  <c r="AI844" i="4"/>
  <c r="AI845" i="4"/>
  <c r="AI846" i="4"/>
  <c r="AI847" i="4"/>
  <c r="AI848" i="4"/>
  <c r="AI849" i="4"/>
  <c r="AI850" i="4"/>
  <c r="AI851" i="4"/>
  <c r="AI852" i="4"/>
  <c r="AI853" i="4"/>
  <c r="AI854" i="4"/>
  <c r="AI855" i="4"/>
  <c r="AI856" i="4"/>
  <c r="AI857" i="4"/>
  <c r="AI858" i="4"/>
  <c r="AI859" i="4"/>
  <c r="AI860" i="4"/>
  <c r="AI861" i="4"/>
  <c r="AI862" i="4"/>
  <c r="AI863" i="4"/>
  <c r="AI864" i="4"/>
  <c r="AI865" i="4"/>
  <c r="AI866" i="4"/>
  <c r="AI867" i="4"/>
  <c r="AI868" i="4"/>
  <c r="AI869" i="4"/>
  <c r="AI870" i="4"/>
  <c r="AI871" i="4"/>
  <c r="AI872" i="4"/>
  <c r="AI873" i="4"/>
  <c r="AI874" i="4"/>
  <c r="AI875" i="4"/>
  <c r="AI876" i="4"/>
  <c r="AI877" i="4"/>
  <c r="AI878" i="4"/>
  <c r="AI879" i="4"/>
  <c r="AI880" i="4"/>
  <c r="AI881" i="4"/>
  <c r="AI882" i="4"/>
  <c r="AI883" i="4"/>
  <c r="AI884" i="4"/>
  <c r="AI885" i="4"/>
  <c r="AI886" i="4"/>
  <c r="AI887" i="4"/>
  <c r="AI888" i="4"/>
  <c r="AI889" i="4"/>
  <c r="AI890" i="4"/>
  <c r="AI891" i="4"/>
  <c r="AI892" i="4"/>
  <c r="AI893" i="4"/>
  <c r="AI894" i="4"/>
  <c r="AI895" i="4"/>
  <c r="AI896" i="4"/>
  <c r="AI897" i="4"/>
  <c r="AI898" i="4"/>
  <c r="AI899" i="4"/>
  <c r="AI900" i="4"/>
  <c r="AI901" i="4"/>
  <c r="AI902" i="4"/>
  <c r="AI903" i="4"/>
  <c r="AI904" i="4"/>
  <c r="AI905" i="4"/>
  <c r="AI906" i="4"/>
  <c r="AI907" i="4"/>
  <c r="AI908" i="4"/>
  <c r="AI909" i="4"/>
  <c r="AI910" i="4"/>
  <c r="AI911" i="4"/>
  <c r="AI912" i="4"/>
  <c r="AI913" i="4"/>
  <c r="AI914" i="4"/>
  <c r="AI915" i="4"/>
  <c r="AI916" i="4"/>
  <c r="AI917" i="4"/>
  <c r="AI918" i="4"/>
  <c r="AI919" i="4"/>
  <c r="AI920" i="4"/>
  <c r="AI921" i="4"/>
  <c r="AI922" i="4"/>
  <c r="AI923" i="4"/>
  <c r="AI924" i="4"/>
  <c r="AI925" i="4"/>
  <c r="AI926" i="4"/>
  <c r="AI927" i="4"/>
  <c r="AI928" i="4"/>
  <c r="AI929" i="4"/>
  <c r="AI930" i="4"/>
  <c r="AI931" i="4"/>
  <c r="AI932" i="4"/>
  <c r="AI933" i="4"/>
  <c r="AI934" i="4"/>
  <c r="AI935" i="4"/>
  <c r="AI936" i="4"/>
  <c r="AI937" i="4"/>
  <c r="AI938" i="4"/>
  <c r="AI939" i="4"/>
  <c r="AI940" i="4"/>
  <c r="AI941" i="4"/>
  <c r="AI942" i="4"/>
  <c r="AI943" i="4"/>
  <c r="AI944" i="4"/>
  <c r="AI945" i="4"/>
  <c r="AI946" i="4"/>
  <c r="AI947" i="4"/>
  <c r="AI948" i="4"/>
  <c r="AI949" i="4"/>
  <c r="AI950" i="4"/>
  <c r="AI951" i="4"/>
  <c r="AI952" i="4"/>
  <c r="AI953" i="4"/>
  <c r="AI954" i="4"/>
  <c r="AI955" i="4"/>
  <c r="AI956" i="4"/>
  <c r="AI957" i="4"/>
  <c r="AI958" i="4"/>
  <c r="AI959" i="4"/>
  <c r="AI960" i="4"/>
  <c r="AI961" i="4"/>
  <c r="AI962" i="4"/>
  <c r="AI963" i="4"/>
  <c r="AI964" i="4"/>
  <c r="AI965" i="4"/>
  <c r="AI966" i="4"/>
  <c r="AI967" i="4"/>
  <c r="AI968" i="4"/>
  <c r="AI969" i="4"/>
  <c r="AI970" i="4"/>
  <c r="AI971" i="4"/>
  <c r="AI972" i="4"/>
  <c r="AI973" i="4"/>
  <c r="AI974" i="4"/>
  <c r="AI975" i="4"/>
  <c r="AI976" i="4"/>
  <c r="AI977" i="4"/>
  <c r="AI978" i="4"/>
  <c r="AI979" i="4"/>
  <c r="AI980" i="4"/>
  <c r="AI981" i="4"/>
  <c r="AI982" i="4"/>
  <c r="AI983" i="4"/>
  <c r="AI984" i="4"/>
  <c r="AI985" i="4"/>
  <c r="AI986" i="4"/>
  <c r="AI987" i="4"/>
  <c r="AI988" i="4"/>
  <c r="AI989" i="4"/>
  <c r="AI990" i="4"/>
  <c r="AI991" i="4"/>
  <c r="AI992" i="4"/>
  <c r="AI993" i="4"/>
  <c r="AI994" i="4"/>
  <c r="AI995" i="4"/>
  <c r="AI996" i="4"/>
  <c r="AI997" i="4"/>
  <c r="AI998" i="4"/>
  <c r="AI999" i="4"/>
  <c r="AI1000" i="4"/>
  <c r="AI1001" i="4"/>
  <c r="AI1002" i="4"/>
  <c r="AI1003" i="4"/>
  <c r="AI1004" i="4"/>
  <c r="AI1005" i="4"/>
  <c r="AI1006" i="4"/>
  <c r="AI1007" i="4"/>
  <c r="AI1008" i="4"/>
  <c r="AI1009" i="4"/>
  <c r="AI1010" i="4"/>
  <c r="AI1011" i="4"/>
  <c r="AI1012" i="4"/>
  <c r="AI1013" i="4"/>
  <c r="AI1014" i="4"/>
  <c r="AI1015" i="4"/>
  <c r="AI1016" i="4"/>
  <c r="AI1017" i="4"/>
  <c r="AI1018" i="4"/>
  <c r="AI1019" i="4"/>
  <c r="AI1020" i="4"/>
  <c r="AI1021" i="4"/>
  <c r="AI1022" i="4"/>
  <c r="AI1023" i="4"/>
  <c r="AI1024" i="4"/>
  <c r="AI1025" i="4"/>
  <c r="AI1026" i="4"/>
  <c r="AI1027" i="4"/>
  <c r="AI1028" i="4"/>
  <c r="AI1029" i="4"/>
  <c r="AI1030" i="4"/>
  <c r="AI1031" i="4"/>
  <c r="AI1032" i="4"/>
  <c r="AI1033" i="4"/>
  <c r="AI1034" i="4"/>
  <c r="AI1035" i="4"/>
  <c r="AI1036" i="4"/>
  <c r="AI1037" i="4"/>
  <c r="AI1038" i="4"/>
  <c r="AI1039" i="4"/>
  <c r="AI1040" i="4"/>
  <c r="AI1041" i="4"/>
  <c r="AI1042" i="4"/>
  <c r="AI1043" i="4"/>
  <c r="AI1044" i="4"/>
  <c r="AI1045" i="4"/>
  <c r="AI1046" i="4"/>
  <c r="AI1047" i="4"/>
  <c r="AI1048" i="4"/>
  <c r="AI1049" i="4"/>
  <c r="AI1050" i="4"/>
  <c r="AI1051" i="4"/>
  <c r="AI1052" i="4"/>
  <c r="AI1053" i="4"/>
  <c r="AI1054" i="4"/>
  <c r="AI1055" i="4"/>
  <c r="AI1056" i="4"/>
  <c r="AI1057" i="4"/>
  <c r="AI1058" i="4"/>
  <c r="AI1059" i="4"/>
  <c r="AI1060" i="4"/>
  <c r="AI1061" i="4"/>
  <c r="AI1062" i="4"/>
  <c r="AI1063" i="4"/>
  <c r="AI1064" i="4"/>
  <c r="AI1065" i="4"/>
  <c r="AI1066" i="4"/>
  <c r="AI1067" i="4"/>
  <c r="AI1068" i="4"/>
  <c r="AI1069" i="4"/>
  <c r="AI1070" i="4"/>
  <c r="AI1071" i="4"/>
  <c r="AI1072" i="4"/>
  <c r="AI1073" i="4"/>
  <c r="AI1074" i="4"/>
  <c r="AI1075" i="4"/>
  <c r="AI1076" i="4"/>
  <c r="AI1077" i="4"/>
  <c r="AI1078" i="4"/>
  <c r="AI1079" i="4"/>
  <c r="AI1080" i="4"/>
  <c r="AI1081" i="4"/>
  <c r="AI1082" i="4"/>
  <c r="AI1083" i="4"/>
  <c r="AI1084" i="4"/>
  <c r="AI1085" i="4"/>
  <c r="AI1086" i="4"/>
  <c r="AI1087" i="4"/>
  <c r="AI1088" i="4"/>
  <c r="AI1089" i="4"/>
  <c r="AI1090" i="4"/>
  <c r="AI1091" i="4"/>
  <c r="AI1092" i="4"/>
  <c r="AI1093" i="4"/>
  <c r="AI1094" i="4"/>
  <c r="AI1095" i="4"/>
  <c r="AI1096" i="4"/>
  <c r="AI1097" i="4"/>
  <c r="AI1098" i="4"/>
  <c r="AI1099" i="4"/>
  <c r="AI1100" i="4"/>
  <c r="AI1101" i="4"/>
  <c r="AI1102" i="4"/>
  <c r="AI1103" i="4"/>
  <c r="AI1104" i="4"/>
  <c r="AI1105" i="4"/>
  <c r="AI1106" i="4"/>
  <c r="AI1107" i="4"/>
  <c r="AI1108" i="4"/>
  <c r="AI1109" i="4"/>
  <c r="AI1110" i="4"/>
  <c r="AI1111" i="4"/>
  <c r="AI1112" i="4"/>
  <c r="AI1113" i="4"/>
  <c r="AI1114" i="4"/>
  <c r="AI1115" i="4"/>
  <c r="AI1116" i="4"/>
  <c r="AI1117" i="4"/>
  <c r="AI1118" i="4"/>
  <c r="AI1119" i="4"/>
  <c r="AI1120" i="4"/>
  <c r="AI1121" i="4"/>
  <c r="AI1122" i="4"/>
  <c r="AI1123" i="4"/>
  <c r="AI1124" i="4"/>
  <c r="AI1125" i="4"/>
  <c r="AI1126" i="4"/>
  <c r="AI1127" i="4"/>
  <c r="AI1128" i="4"/>
  <c r="AI1129" i="4"/>
  <c r="AI1130" i="4"/>
  <c r="AI1131" i="4"/>
  <c r="AI1132" i="4"/>
  <c r="AI1133" i="4"/>
  <c r="AI1134" i="4"/>
  <c r="AI1135" i="4"/>
  <c r="AI1136" i="4"/>
  <c r="AI1137" i="4"/>
  <c r="AI1138" i="4"/>
  <c r="AI1139" i="4"/>
  <c r="AI1140" i="4"/>
  <c r="AI1141" i="4"/>
  <c r="AI1142" i="4"/>
  <c r="AI1143" i="4"/>
  <c r="AI1144" i="4"/>
  <c r="AI1145" i="4"/>
  <c r="AI1146" i="4"/>
  <c r="AI1147" i="4"/>
  <c r="AI1148" i="4"/>
  <c r="AI1149" i="4"/>
  <c r="AI1150" i="4"/>
  <c r="AI1151" i="4"/>
  <c r="AI1152" i="4"/>
  <c r="AI1153" i="4"/>
  <c r="AI1154" i="4"/>
  <c r="AI1155" i="4"/>
  <c r="AI1156" i="4"/>
  <c r="AI1157" i="4"/>
  <c r="AI1158" i="4"/>
  <c r="AI1159" i="4"/>
  <c r="AI1160" i="4"/>
  <c r="AI1161" i="4"/>
  <c r="AI1162" i="4"/>
  <c r="AI1163" i="4"/>
  <c r="AI1164" i="4"/>
  <c r="AI1165" i="4"/>
  <c r="AI1166" i="4"/>
  <c r="AI1167" i="4"/>
  <c r="AI1168" i="4"/>
  <c r="AI1169" i="4"/>
  <c r="AI1170" i="4"/>
  <c r="AI1171" i="4"/>
  <c r="AI1172" i="4"/>
  <c r="AI1173" i="4"/>
  <c r="AI1174" i="4"/>
  <c r="AI1175" i="4"/>
  <c r="AI1176" i="4"/>
  <c r="AI1177" i="4"/>
  <c r="AI1178" i="4"/>
  <c r="AI1179" i="4"/>
  <c r="AI1180" i="4"/>
  <c r="AI1181" i="4"/>
  <c r="AI1182" i="4"/>
  <c r="AI1183" i="4"/>
  <c r="AI1184" i="4"/>
  <c r="AI1185" i="4"/>
  <c r="AI1186" i="4"/>
  <c r="AI1187" i="4"/>
  <c r="AI1188" i="4"/>
  <c r="AI1189" i="4"/>
  <c r="AI1190" i="4"/>
  <c r="AI1191" i="4"/>
  <c r="AI1192" i="4"/>
  <c r="AI1193" i="4"/>
  <c r="AI1194" i="4"/>
  <c r="AI1195" i="4"/>
  <c r="AI1196" i="4"/>
  <c r="AI1197" i="4"/>
  <c r="AI1198" i="4"/>
  <c r="AI1199" i="4"/>
  <c r="AI1200" i="4"/>
  <c r="AI1201" i="4"/>
  <c r="AI1202" i="4"/>
  <c r="AI1203" i="4"/>
  <c r="AI1204" i="4"/>
  <c r="AI1205" i="4"/>
  <c r="AI1206" i="4"/>
  <c r="AI1207" i="4"/>
  <c r="AI1208" i="4"/>
  <c r="AI1209" i="4"/>
  <c r="AI1210" i="4"/>
  <c r="AI1211" i="4"/>
  <c r="AI1212" i="4"/>
  <c r="AI1213" i="4"/>
  <c r="AI1214" i="4"/>
  <c r="AI1215" i="4"/>
  <c r="AI1216" i="4"/>
  <c r="AI1217" i="4"/>
  <c r="AI1218" i="4"/>
  <c r="AI1219" i="4"/>
  <c r="AI1220" i="4"/>
  <c r="AI1221" i="4"/>
  <c r="AI1222" i="4"/>
  <c r="AI1223" i="4"/>
  <c r="AI1224" i="4"/>
  <c r="AI1225" i="4"/>
  <c r="AI1226" i="4"/>
  <c r="AI1227" i="4"/>
  <c r="AI1228" i="4"/>
  <c r="AI1229" i="4"/>
  <c r="AI1230" i="4"/>
  <c r="AI1231" i="4"/>
  <c r="AI1232" i="4"/>
  <c r="AI1233" i="4"/>
  <c r="AI1234" i="4"/>
  <c r="AI1235" i="4"/>
  <c r="AI1236" i="4"/>
  <c r="AI1237" i="4"/>
  <c r="AI1238" i="4"/>
  <c r="AI1239" i="4"/>
  <c r="AI1240" i="4"/>
  <c r="AI1241" i="4"/>
  <c r="AI1242" i="4"/>
  <c r="AI1243" i="4"/>
  <c r="AI1244" i="4"/>
  <c r="AI1245" i="4"/>
  <c r="AI1246" i="4"/>
  <c r="AI1247" i="4"/>
  <c r="AI1248" i="4"/>
  <c r="AI1249" i="4"/>
  <c r="AI1250" i="4"/>
  <c r="AI1251" i="4"/>
  <c r="AI1252" i="4"/>
  <c r="AI1253" i="4"/>
  <c r="AI1254" i="4"/>
  <c r="AI1255" i="4"/>
  <c r="AI1256" i="4"/>
  <c r="AI1257" i="4"/>
  <c r="AI1258" i="4"/>
  <c r="AI1259" i="4"/>
  <c r="AI1260" i="4"/>
  <c r="AI1261" i="4"/>
  <c r="AI1262" i="4"/>
  <c r="AI1263" i="4"/>
  <c r="AI1264" i="4"/>
  <c r="AI1265" i="4"/>
  <c r="AI1266" i="4"/>
  <c r="AI1267" i="4"/>
  <c r="AI1268" i="4"/>
  <c r="AI1269" i="4"/>
  <c r="AI1270" i="4"/>
  <c r="AI1271" i="4"/>
  <c r="AI1272" i="4"/>
  <c r="AI1273" i="4"/>
  <c r="AI1274" i="4"/>
  <c r="AI1275" i="4"/>
  <c r="AI1276" i="4"/>
  <c r="AI1277" i="4"/>
  <c r="AI1278" i="4"/>
  <c r="AI1279" i="4"/>
  <c r="AI1280" i="4"/>
  <c r="AI1281" i="4"/>
  <c r="AI1282" i="4"/>
  <c r="AI1283" i="4"/>
  <c r="AI1284" i="4"/>
  <c r="AI1285" i="4"/>
  <c r="AI1286" i="4"/>
  <c r="AI1287" i="4"/>
  <c r="AI1288" i="4"/>
  <c r="AI1289" i="4"/>
  <c r="AI1290" i="4"/>
  <c r="AI1291" i="4"/>
  <c r="AI1292" i="4"/>
  <c r="AI1293" i="4"/>
  <c r="AI1294" i="4"/>
  <c r="AI1295" i="4"/>
  <c r="AI1296" i="4"/>
  <c r="AI1297" i="4"/>
  <c r="AI1298" i="4"/>
  <c r="AI1299" i="4"/>
  <c r="AI1300" i="4"/>
  <c r="AI1301" i="4"/>
  <c r="AI1302" i="4"/>
  <c r="AI1303" i="4"/>
  <c r="AI1304" i="4"/>
  <c r="AI1305" i="4"/>
  <c r="AI1306" i="4"/>
  <c r="AI1307" i="4"/>
  <c r="AI1308" i="4"/>
  <c r="AI1309" i="4"/>
  <c r="AI1310" i="4"/>
  <c r="AI1311" i="4"/>
  <c r="AI1312" i="4"/>
  <c r="AI1313" i="4"/>
  <c r="AI1314" i="4"/>
  <c r="AI1315" i="4"/>
  <c r="AI1316" i="4"/>
  <c r="AI1317" i="4"/>
  <c r="AI1318" i="4"/>
  <c r="AI1319" i="4"/>
  <c r="AI1320" i="4"/>
  <c r="AI1321" i="4"/>
  <c r="AI1322" i="4"/>
  <c r="AI1323" i="4"/>
  <c r="AI1324" i="4"/>
  <c r="AI1325" i="4"/>
  <c r="AI1326" i="4"/>
  <c r="AI1327" i="4"/>
  <c r="AI1328" i="4"/>
  <c r="AI1329" i="4"/>
  <c r="AI1330" i="4"/>
  <c r="AI1331" i="4"/>
  <c r="AI1332" i="4"/>
  <c r="AI1333" i="4"/>
  <c r="AI1334" i="4"/>
  <c r="AI1335" i="4"/>
  <c r="AI1336" i="4"/>
  <c r="AI1337" i="4"/>
  <c r="AI1338" i="4"/>
  <c r="AI1339" i="4"/>
  <c r="AI1340" i="4"/>
  <c r="AI1341" i="4"/>
  <c r="AI1342" i="4"/>
  <c r="AI1343" i="4"/>
  <c r="AI1344" i="4"/>
  <c r="AI1345" i="4"/>
  <c r="AI1346" i="4"/>
  <c r="AI1347" i="4"/>
  <c r="AI1348" i="4"/>
  <c r="AI1349" i="4"/>
  <c r="AI1350" i="4"/>
  <c r="AI1351" i="4"/>
  <c r="AI1352" i="4"/>
  <c r="AI1353" i="4"/>
  <c r="AI1354" i="4"/>
  <c r="AI1355" i="4"/>
  <c r="AI1356" i="4"/>
  <c r="AI1357" i="4"/>
  <c r="AI1358" i="4"/>
  <c r="AI1359" i="4"/>
  <c r="AI1360" i="4"/>
  <c r="AI1361" i="4"/>
  <c r="AI1362" i="4"/>
  <c r="AI1363" i="4"/>
  <c r="AI1364" i="4"/>
  <c r="AI1365" i="4"/>
  <c r="AI1366" i="4"/>
  <c r="AI1367" i="4"/>
  <c r="AI1368" i="4"/>
  <c r="AI1369" i="4"/>
  <c r="AI1370" i="4"/>
  <c r="AI1371" i="4"/>
  <c r="AI1372" i="4"/>
  <c r="AI1373" i="4"/>
  <c r="AI1374" i="4"/>
  <c r="AI1375" i="4"/>
  <c r="AI1376" i="4"/>
  <c r="AI1377" i="4"/>
  <c r="AI1378" i="4"/>
  <c r="AI1379" i="4"/>
  <c r="AI1380" i="4"/>
  <c r="AI1381" i="4"/>
  <c r="AI1382" i="4"/>
  <c r="AI1383" i="4"/>
  <c r="AI1384" i="4"/>
  <c r="AI1385" i="4"/>
  <c r="AI1386" i="4"/>
  <c r="AI1387" i="4"/>
  <c r="AI1388" i="4"/>
  <c r="AI1389" i="4"/>
  <c r="AI1390" i="4"/>
  <c r="AI1391" i="4"/>
  <c r="AI1392" i="4"/>
  <c r="AI1393" i="4"/>
  <c r="AI1394" i="4"/>
  <c r="AI1395" i="4"/>
  <c r="AI1396" i="4"/>
  <c r="AI1397" i="4"/>
  <c r="AI1398" i="4"/>
  <c r="AI1399" i="4"/>
  <c r="AI1400" i="4"/>
  <c r="AI1401" i="4"/>
  <c r="AI1402" i="4"/>
  <c r="AI1403" i="4"/>
  <c r="AI1404" i="4"/>
  <c r="AI1405" i="4"/>
  <c r="AI1406" i="4"/>
  <c r="AI1407" i="4"/>
  <c r="AI1408" i="4"/>
  <c r="AI1409" i="4"/>
  <c r="AI1410" i="4"/>
  <c r="AI1411" i="4"/>
  <c r="AI1412" i="4"/>
  <c r="AI1413" i="4"/>
  <c r="AI1414" i="4"/>
  <c r="AI1415" i="4"/>
  <c r="AI1416" i="4"/>
  <c r="AI1417" i="4"/>
  <c r="AI1418" i="4"/>
  <c r="AI1419" i="4"/>
  <c r="AI1420" i="4"/>
  <c r="AI1421" i="4"/>
  <c r="AI1422" i="4"/>
  <c r="AI1423" i="4"/>
  <c r="AI1424" i="4"/>
  <c r="AI1425" i="4"/>
  <c r="AI1426" i="4"/>
  <c r="AI1427" i="4"/>
  <c r="AI1428" i="4"/>
  <c r="AI1429" i="4"/>
  <c r="AI1430" i="4"/>
  <c r="AI1431" i="4"/>
  <c r="AI1432" i="4"/>
  <c r="AI1433" i="4"/>
  <c r="AI1434" i="4"/>
  <c r="AI1435" i="4"/>
  <c r="AI1436" i="4"/>
  <c r="AI1437" i="4"/>
  <c r="AI1438" i="4"/>
  <c r="AI1439" i="4"/>
  <c r="AI1440" i="4"/>
  <c r="AI1441" i="4"/>
  <c r="AI1442" i="4"/>
  <c r="AI1443" i="4"/>
  <c r="AI1444" i="4"/>
  <c r="AI1445" i="4"/>
  <c r="AI1446" i="4"/>
  <c r="AI1447" i="4"/>
  <c r="AI1448" i="4"/>
  <c r="AI1449" i="4"/>
  <c r="AI1450" i="4"/>
  <c r="AI1451" i="4"/>
  <c r="AI1452" i="4"/>
  <c r="AI1453" i="4"/>
  <c r="AI1454" i="4"/>
  <c r="AI1455" i="4"/>
  <c r="AI1456" i="4"/>
  <c r="AI1457" i="4"/>
  <c r="AI1458" i="4"/>
  <c r="AI1459" i="4"/>
  <c r="AI1460" i="4"/>
  <c r="AI1461" i="4"/>
  <c r="AI1462" i="4"/>
  <c r="AI1463" i="4"/>
  <c r="AI1464" i="4"/>
  <c r="AI1465" i="4"/>
  <c r="AI1466" i="4"/>
  <c r="AI1467" i="4"/>
  <c r="AI1468" i="4"/>
  <c r="AI1469" i="4"/>
  <c r="AI1470" i="4"/>
  <c r="AI1471" i="4"/>
  <c r="AI1472" i="4"/>
  <c r="AI1473" i="4"/>
  <c r="AI1474" i="4"/>
  <c r="AI1475" i="4"/>
  <c r="AI1476" i="4"/>
  <c r="AI1477" i="4"/>
  <c r="AI1478" i="4"/>
  <c r="AI1479" i="4"/>
  <c r="AI1480" i="4"/>
  <c r="AI1481" i="4"/>
  <c r="AI1482" i="4"/>
  <c r="AI1483" i="4"/>
  <c r="AI1484" i="4"/>
  <c r="AI1485" i="4"/>
  <c r="AI1486" i="4"/>
  <c r="AI1487" i="4"/>
  <c r="AI1488" i="4"/>
  <c r="AI1489" i="4"/>
  <c r="AI1490" i="4"/>
  <c r="AI1491" i="4"/>
  <c r="AI1492" i="4"/>
  <c r="AI1493" i="4"/>
  <c r="AI1494" i="4"/>
  <c r="AI1495" i="4"/>
  <c r="AI1496" i="4"/>
  <c r="AI1497" i="4"/>
  <c r="AI1498" i="4"/>
  <c r="AI1499" i="4"/>
  <c r="AI1500" i="4"/>
  <c r="AI1501" i="4"/>
  <c r="AI1502" i="4"/>
  <c r="AI1503" i="4"/>
  <c r="AI1504" i="4"/>
  <c r="AI1505" i="4"/>
  <c r="AI1506" i="4"/>
  <c r="AI1507" i="4"/>
  <c r="AI1508" i="4"/>
  <c r="AI1509" i="4"/>
  <c r="AI1510" i="4"/>
  <c r="AI1511" i="4"/>
  <c r="AI1512" i="4"/>
  <c r="AI1513" i="4"/>
  <c r="AI1514" i="4"/>
  <c r="AI1515" i="4"/>
  <c r="AI1516" i="4"/>
  <c r="AI1517" i="4"/>
  <c r="AI1518" i="4"/>
  <c r="AI1519" i="4"/>
  <c r="AI1520" i="4"/>
  <c r="AI1521" i="4"/>
  <c r="AI1522" i="4"/>
  <c r="AI1523" i="4"/>
  <c r="AI1524" i="4"/>
  <c r="AI1525" i="4"/>
  <c r="AI1526" i="4"/>
  <c r="AI1527" i="4"/>
  <c r="AI1528" i="4"/>
  <c r="AI1529" i="4"/>
  <c r="AI1530" i="4"/>
  <c r="AI1531" i="4"/>
  <c r="AI1532" i="4"/>
  <c r="AI1533" i="4"/>
  <c r="AI1534" i="4"/>
  <c r="AI1535" i="4"/>
  <c r="AI1536" i="4"/>
  <c r="AI1537" i="4"/>
  <c r="AI1538" i="4"/>
  <c r="AI1539" i="4"/>
  <c r="AI1540" i="4"/>
  <c r="AI1541" i="4"/>
  <c r="AI1542" i="4"/>
  <c r="AI1543" i="4"/>
  <c r="AI1544" i="4"/>
  <c r="AI1545" i="4"/>
  <c r="AI1546" i="4"/>
  <c r="AI1547" i="4"/>
  <c r="AI1548" i="4"/>
  <c r="AI1549" i="4"/>
  <c r="AI1550" i="4"/>
  <c r="AI1551" i="4"/>
  <c r="AI1552" i="4"/>
  <c r="AI1553" i="4"/>
  <c r="AI1554" i="4"/>
  <c r="AI1555" i="4"/>
  <c r="AI1556" i="4"/>
  <c r="AI1557" i="4"/>
  <c r="AI1558" i="4"/>
  <c r="AI1559" i="4"/>
  <c r="AI1560" i="4"/>
  <c r="AI1561" i="4"/>
  <c r="AI1562" i="4"/>
  <c r="AI1563" i="4"/>
  <c r="AI1564" i="4"/>
  <c r="AI1565" i="4"/>
  <c r="AI1566" i="4"/>
  <c r="AI1567" i="4"/>
  <c r="AI1568" i="4"/>
  <c r="AI1569" i="4"/>
  <c r="AI1570" i="4"/>
  <c r="AI1571" i="4"/>
  <c r="AI1572" i="4"/>
  <c r="AI1573" i="4"/>
  <c r="AI1574" i="4"/>
  <c r="AI1575" i="4"/>
  <c r="AI1576" i="4"/>
  <c r="AI1577" i="4"/>
  <c r="AI1578" i="4"/>
  <c r="AI1579" i="4"/>
  <c r="AI1580" i="4"/>
  <c r="AI1581" i="4"/>
  <c r="AI1582" i="4"/>
  <c r="AI1583" i="4"/>
  <c r="AI1584" i="4"/>
  <c r="AI1585" i="4"/>
  <c r="AI1586" i="4"/>
  <c r="AI1587" i="4"/>
  <c r="AI1588" i="4"/>
  <c r="AI1589" i="4"/>
  <c r="AI1590" i="4"/>
  <c r="AI1591" i="4"/>
  <c r="AI1592" i="4"/>
  <c r="AI1593" i="4"/>
  <c r="AI1594" i="4"/>
  <c r="AI1595" i="4"/>
  <c r="AI1596" i="4"/>
  <c r="AI1597" i="4"/>
  <c r="AI1598" i="4"/>
  <c r="AI1599" i="4"/>
  <c r="AI1600" i="4"/>
  <c r="AI1601" i="4"/>
  <c r="AI1602" i="4"/>
  <c r="AI1603" i="4"/>
  <c r="AI1604" i="4"/>
  <c r="AI1605" i="4"/>
  <c r="AI1606" i="4"/>
  <c r="AI1607" i="4"/>
  <c r="AI1608" i="4"/>
  <c r="AI1609" i="4"/>
  <c r="AI1610" i="4"/>
  <c r="AI1611" i="4"/>
  <c r="AI1612" i="4"/>
  <c r="AI1613" i="4"/>
  <c r="AI1614" i="4"/>
  <c r="AI1615" i="4"/>
  <c r="AI1616" i="4"/>
  <c r="AI1617" i="4"/>
  <c r="AI1618" i="4"/>
  <c r="AI1619" i="4"/>
  <c r="AI1620" i="4"/>
  <c r="AI1621" i="4"/>
  <c r="AI1622" i="4"/>
  <c r="AI1623" i="4"/>
  <c r="AI1624" i="4"/>
  <c r="AI1625" i="4"/>
  <c r="AI1626" i="4"/>
  <c r="AI1627" i="4"/>
  <c r="AI1628" i="4"/>
  <c r="AI1629" i="4"/>
  <c r="AI1630" i="4"/>
  <c r="AI1631" i="4"/>
  <c r="AI1632" i="4"/>
  <c r="AI1633" i="4"/>
  <c r="AI1634" i="4"/>
  <c r="AI1635" i="4"/>
  <c r="AI1636" i="4"/>
  <c r="AI1637" i="4"/>
  <c r="AI1638" i="4"/>
  <c r="AI1639" i="4"/>
  <c r="AI1640" i="4"/>
  <c r="AI1641" i="4"/>
  <c r="AI1642" i="4"/>
  <c r="AI1643" i="4"/>
  <c r="AI1644" i="4"/>
  <c r="AI1645" i="4"/>
  <c r="AI1646" i="4"/>
  <c r="AI1647" i="4"/>
  <c r="AI1648" i="4"/>
  <c r="AI1649" i="4"/>
  <c r="AI1650" i="4"/>
  <c r="AI1651" i="4"/>
  <c r="AI1652" i="4"/>
  <c r="AI1653" i="4"/>
  <c r="AI1654" i="4"/>
  <c r="AI1655" i="4"/>
  <c r="AI1656" i="4"/>
  <c r="AI1657" i="4"/>
  <c r="AI1658" i="4"/>
  <c r="AI1659" i="4"/>
  <c r="AI1660" i="4"/>
  <c r="AI1661" i="4"/>
  <c r="AI1662" i="4"/>
  <c r="AI1663" i="4"/>
  <c r="AI1664" i="4"/>
  <c r="AI1665" i="4"/>
  <c r="AI1666" i="4"/>
  <c r="AI1667" i="4"/>
  <c r="AI1668" i="4"/>
  <c r="AI1669" i="4"/>
  <c r="AI1670" i="4"/>
  <c r="AI1671" i="4"/>
  <c r="AI1672" i="4"/>
  <c r="AI1673" i="4"/>
  <c r="AI1674" i="4"/>
  <c r="AI1675" i="4"/>
  <c r="AI1676" i="4"/>
  <c r="AI1677" i="4"/>
  <c r="AI1678" i="4"/>
  <c r="AI1679" i="4"/>
  <c r="AI1680" i="4"/>
  <c r="AI1681" i="4"/>
  <c r="AI1682" i="4"/>
  <c r="AI1683" i="4"/>
  <c r="AI1684" i="4"/>
  <c r="AI1685" i="4"/>
  <c r="AI1686" i="4"/>
  <c r="AI1687" i="4"/>
  <c r="AI1688" i="4"/>
  <c r="AI1689" i="4"/>
  <c r="AI1690" i="4"/>
  <c r="AI1691" i="4"/>
  <c r="AI1692" i="4"/>
  <c r="AI1693" i="4"/>
  <c r="AI1694" i="4"/>
  <c r="AI1695" i="4"/>
  <c r="AI1696" i="4"/>
  <c r="AI1697" i="4"/>
  <c r="AI1698" i="4"/>
  <c r="AI1699" i="4"/>
  <c r="AI1700" i="4"/>
  <c r="AI1701" i="4"/>
  <c r="AI1702" i="4"/>
  <c r="AI1703" i="4"/>
  <c r="AI1704" i="4"/>
  <c r="AI1705" i="4"/>
  <c r="AI1706" i="4"/>
  <c r="AI1707" i="4"/>
  <c r="AI1708" i="4"/>
  <c r="AI1709" i="4"/>
  <c r="AI1710" i="4"/>
  <c r="AI1711" i="4"/>
  <c r="AI1712" i="4"/>
  <c r="AI1713" i="4"/>
  <c r="AI1714" i="4"/>
  <c r="AI1715" i="4"/>
  <c r="AI1716" i="4"/>
  <c r="AI1717" i="4"/>
  <c r="AI1718" i="4"/>
  <c r="AI1719" i="4"/>
  <c r="AI1720" i="4"/>
  <c r="AI1721" i="4"/>
  <c r="AI1722" i="4"/>
  <c r="AI1723" i="4"/>
  <c r="AI1724" i="4"/>
  <c r="AI1725" i="4"/>
  <c r="AI1726" i="4"/>
  <c r="AI1727" i="4"/>
  <c r="AI1728" i="4"/>
  <c r="AI1729" i="4"/>
  <c r="AI1730" i="4"/>
  <c r="AI1731" i="4"/>
  <c r="AI1732" i="4"/>
  <c r="AI1733" i="4"/>
  <c r="AI1734" i="4"/>
  <c r="AI1735" i="4"/>
  <c r="AI1736" i="4"/>
  <c r="AI1737" i="4"/>
  <c r="AI1738" i="4"/>
  <c r="AI1739" i="4"/>
  <c r="AI1740" i="4"/>
  <c r="AI1741" i="4"/>
  <c r="AI1742" i="4"/>
  <c r="AI1743" i="4"/>
  <c r="AI1744" i="4"/>
  <c r="AI1745" i="4"/>
  <c r="AI1746" i="4"/>
  <c r="AI1747" i="4"/>
  <c r="AI1748" i="4"/>
  <c r="AI1749" i="4"/>
  <c r="AI1750" i="4"/>
  <c r="AI1751" i="4"/>
  <c r="AI1752" i="4"/>
  <c r="AI1753" i="4"/>
  <c r="AI1754" i="4"/>
  <c r="AI1755" i="4"/>
  <c r="AI1756" i="4"/>
  <c r="AI1757" i="4"/>
  <c r="AI1758" i="4"/>
  <c r="AI1759" i="4"/>
  <c r="AI1760" i="4"/>
  <c r="AI1761" i="4"/>
  <c r="AI1762" i="4"/>
  <c r="AI1763" i="4"/>
  <c r="AI1764" i="4"/>
  <c r="AI1765" i="4"/>
  <c r="AI1766" i="4"/>
  <c r="AI1767" i="4"/>
  <c r="AI1768" i="4"/>
  <c r="AI1769" i="4"/>
  <c r="AI1770" i="4"/>
  <c r="AI1771" i="4"/>
  <c r="AI1772" i="4"/>
  <c r="AI1773" i="4"/>
  <c r="AI1774" i="4"/>
  <c r="AI1775" i="4"/>
  <c r="AI1776" i="4"/>
  <c r="AI1777" i="4"/>
  <c r="AI1778" i="4"/>
  <c r="AI1779" i="4"/>
  <c r="AI1780" i="4"/>
  <c r="AI1781" i="4"/>
  <c r="AI1782" i="4"/>
  <c r="AI1783" i="4"/>
  <c r="AI1784" i="4"/>
  <c r="AI1785" i="4"/>
  <c r="AI1786" i="4"/>
  <c r="AI1787" i="4"/>
  <c r="AI1788" i="4"/>
  <c r="AI1789" i="4"/>
  <c r="AI1790" i="4"/>
  <c r="AI1791" i="4"/>
  <c r="AI1792" i="4"/>
  <c r="AI1793" i="4"/>
  <c r="AI1794" i="4"/>
  <c r="AI1795" i="4"/>
  <c r="AI1796" i="4"/>
  <c r="AI1797" i="4"/>
  <c r="AI1798" i="4"/>
  <c r="AI1799" i="4"/>
  <c r="AI1800" i="4"/>
  <c r="AI1801" i="4"/>
  <c r="AI1802" i="4"/>
  <c r="AI1803" i="4"/>
  <c r="AI1804" i="4"/>
  <c r="AI1805" i="4"/>
  <c r="AI1806" i="4"/>
  <c r="AI1807" i="4"/>
  <c r="AI1808" i="4"/>
  <c r="AI1809" i="4"/>
  <c r="AI1810" i="4"/>
  <c r="AI1811" i="4"/>
  <c r="AI1812" i="4"/>
  <c r="AI1813" i="4"/>
  <c r="AI1814" i="4"/>
  <c r="AI1815" i="4"/>
  <c r="AI1816" i="4"/>
  <c r="AI1817" i="4"/>
  <c r="AI1818" i="4"/>
  <c r="AI1819" i="4"/>
  <c r="AI1820" i="4"/>
  <c r="AI1821" i="4"/>
  <c r="AI1822" i="4"/>
  <c r="AI1823" i="4"/>
  <c r="AI1824" i="4"/>
  <c r="AI1825" i="4"/>
  <c r="AI1826" i="4"/>
  <c r="AI1827" i="4"/>
  <c r="AI1828" i="4"/>
  <c r="AI1829" i="4"/>
  <c r="AI1830" i="4"/>
  <c r="AI1831" i="4"/>
  <c r="AI1832" i="4"/>
  <c r="AI1833" i="4"/>
  <c r="AI1834" i="4"/>
  <c r="AI1835" i="4"/>
  <c r="AI1836" i="4"/>
  <c r="AI1837" i="4"/>
  <c r="AI1838" i="4"/>
  <c r="AI1839" i="4"/>
  <c r="AI1840" i="4"/>
  <c r="AI1841" i="4"/>
  <c r="AI1842" i="4"/>
  <c r="AI1843" i="4"/>
  <c r="AI1844" i="4"/>
  <c r="AI1845" i="4"/>
  <c r="AI1846" i="4"/>
  <c r="AI1847" i="4"/>
  <c r="AI1848" i="4"/>
  <c r="AI1849" i="4"/>
  <c r="AI1850" i="4"/>
  <c r="AI1851" i="4"/>
  <c r="AI1852" i="4"/>
  <c r="AI1853" i="4"/>
  <c r="AI1854" i="4"/>
  <c r="AI1855" i="4"/>
  <c r="AI1856" i="4"/>
  <c r="AI1857" i="4"/>
  <c r="AI1858" i="4"/>
  <c r="AI1859" i="4"/>
  <c r="AI1860" i="4"/>
  <c r="AI1861" i="4"/>
  <c r="AI1862" i="4"/>
  <c r="AI1863" i="4"/>
  <c r="AI1864" i="4"/>
  <c r="AI1865" i="4"/>
  <c r="AI1866" i="4"/>
  <c r="AI1867" i="4"/>
  <c r="AI1868" i="4"/>
  <c r="AI1869" i="4"/>
  <c r="AI1870" i="4"/>
  <c r="AI1871" i="4"/>
  <c r="AI1872" i="4"/>
  <c r="AI1873" i="4"/>
  <c r="AI1874" i="4"/>
  <c r="AI1875" i="4"/>
  <c r="AI1876" i="4"/>
  <c r="AI1877" i="4"/>
  <c r="AI1878" i="4"/>
  <c r="AI1879" i="4"/>
  <c r="AI1880" i="4"/>
  <c r="AI1881" i="4"/>
  <c r="AI1882" i="4"/>
  <c r="AI1883" i="4"/>
  <c r="AI1884" i="4"/>
  <c r="AI1885" i="4"/>
  <c r="AI1886" i="4"/>
  <c r="AI1887" i="4"/>
  <c r="AI1888" i="4"/>
  <c r="AI1889" i="4"/>
  <c r="AI1890" i="4"/>
  <c r="AI1891" i="4"/>
  <c r="AI1892" i="4"/>
  <c r="AI1893" i="4"/>
  <c r="AI1894" i="4"/>
  <c r="AI1895" i="4"/>
  <c r="AI1896" i="4"/>
  <c r="AI1897" i="4"/>
  <c r="AI1898" i="4"/>
  <c r="AI1899" i="4"/>
  <c r="AI1900" i="4"/>
  <c r="AI1901" i="4"/>
  <c r="AI1902" i="4"/>
  <c r="AI1903" i="4"/>
  <c r="AI1904" i="4"/>
  <c r="AI1905" i="4"/>
  <c r="AI1906" i="4"/>
  <c r="AI1907" i="4"/>
  <c r="AI1908" i="4"/>
  <c r="AI1909" i="4"/>
  <c r="AI1910" i="4"/>
  <c r="AI1911" i="4"/>
  <c r="AI1912" i="4"/>
  <c r="AI1913" i="4"/>
  <c r="AI1914" i="4"/>
  <c r="AI1915" i="4"/>
  <c r="AI1916" i="4"/>
  <c r="AI1917" i="4"/>
  <c r="AI1918" i="4"/>
  <c r="AI1919" i="4"/>
  <c r="AI1920" i="4"/>
  <c r="AI1921" i="4"/>
  <c r="AI1922" i="4"/>
  <c r="AI1923" i="4"/>
  <c r="AI1924" i="4"/>
  <c r="AI1925" i="4"/>
  <c r="AI1926" i="4"/>
  <c r="AI1927" i="4"/>
  <c r="AI1928" i="4"/>
  <c r="AI1929" i="4"/>
  <c r="AI1930" i="4"/>
  <c r="AI1931" i="4"/>
  <c r="AI1932" i="4"/>
  <c r="AI1933" i="4"/>
  <c r="AI1934" i="4"/>
  <c r="AI1935" i="4"/>
  <c r="AI1936" i="4"/>
  <c r="AI1937" i="4"/>
  <c r="AI1938" i="4"/>
  <c r="AI1939" i="4"/>
  <c r="AI1940" i="4"/>
  <c r="AI1941" i="4"/>
  <c r="AI1942" i="4"/>
  <c r="AI1943" i="4"/>
  <c r="AI1944" i="4"/>
  <c r="AI1945" i="4"/>
  <c r="AI1946" i="4"/>
  <c r="AI1947" i="4"/>
  <c r="AI1948" i="4"/>
  <c r="AI1949" i="4"/>
  <c r="AI1950" i="4"/>
  <c r="AI1951" i="4"/>
  <c r="AI1952" i="4"/>
  <c r="AI1953" i="4"/>
  <c r="AI1954" i="4"/>
  <c r="AI1955" i="4"/>
  <c r="AI1956" i="4"/>
  <c r="AI1957" i="4"/>
  <c r="AI1958" i="4"/>
  <c r="AI1959" i="4"/>
  <c r="AI1960" i="4"/>
  <c r="AI1961" i="4"/>
  <c r="AI1962" i="4"/>
  <c r="AI1963" i="4"/>
  <c r="AI1964" i="4"/>
  <c r="AI1965" i="4"/>
  <c r="AI1966" i="4"/>
  <c r="AI1967" i="4"/>
  <c r="AI1968" i="4"/>
  <c r="AI1969" i="4"/>
  <c r="AI1970" i="4"/>
  <c r="AI1971" i="4"/>
  <c r="AI1972" i="4"/>
  <c r="AI1973" i="4"/>
  <c r="AI1974" i="4"/>
  <c r="AI1975" i="4"/>
  <c r="AI1976" i="4"/>
  <c r="AI1977" i="4"/>
  <c r="AI1978" i="4"/>
  <c r="AI1979" i="4"/>
  <c r="AI1980" i="4"/>
  <c r="AI1981" i="4"/>
  <c r="AI1982" i="4"/>
  <c r="AI1983" i="4"/>
  <c r="AI1984" i="4"/>
  <c r="AI1985" i="4"/>
  <c r="AI1986" i="4"/>
  <c r="AI1987" i="4"/>
  <c r="AI1988" i="4"/>
  <c r="AI1989" i="4"/>
  <c r="AI1990" i="4"/>
  <c r="AI1991" i="4"/>
  <c r="AI1992" i="4"/>
  <c r="AI1993" i="4"/>
  <c r="AI1994" i="4"/>
  <c r="AI1995" i="4"/>
  <c r="AI1996" i="4"/>
  <c r="AI1997" i="4"/>
  <c r="AI1998" i="4"/>
  <c r="AI1999" i="4"/>
  <c r="AI2000" i="4"/>
  <c r="AI2001" i="4"/>
  <c r="AI2002" i="4"/>
  <c r="AI2003" i="4"/>
  <c r="AI2004" i="4"/>
  <c r="AI2005" i="4"/>
  <c r="AI2006" i="4"/>
  <c r="AI2007" i="4"/>
  <c r="AI2008" i="4"/>
  <c r="AI2009" i="4"/>
  <c r="AI2010" i="4"/>
  <c r="AI2011" i="4"/>
  <c r="AI2012" i="4"/>
  <c r="AI2013" i="4"/>
  <c r="AI2014" i="4"/>
  <c r="AI2015" i="4"/>
  <c r="AI2016" i="4"/>
  <c r="AI2017" i="4"/>
  <c r="AI2018" i="4"/>
  <c r="AI2019" i="4"/>
  <c r="AI2020" i="4"/>
  <c r="AI2021" i="4"/>
  <c r="AI2022" i="4"/>
  <c r="AI2023" i="4"/>
  <c r="AI2024" i="4"/>
  <c r="AI2025" i="4"/>
  <c r="AI2026" i="4"/>
  <c r="AI2027" i="4"/>
  <c r="AI2028" i="4"/>
  <c r="AI2029" i="4"/>
  <c r="AI2030" i="4"/>
  <c r="AI2031" i="4"/>
  <c r="AI2032" i="4"/>
  <c r="AI2033" i="4"/>
  <c r="AI2034" i="4"/>
  <c r="AI2035" i="4"/>
  <c r="AI2036" i="4"/>
  <c r="AI2037" i="4"/>
  <c r="AI2038" i="4"/>
  <c r="AI2039" i="4"/>
  <c r="AI2040" i="4"/>
  <c r="AI2041" i="4"/>
  <c r="AI2042" i="4"/>
  <c r="AI2043" i="4"/>
  <c r="AI2044" i="4"/>
  <c r="AI2045" i="4"/>
  <c r="AI2046" i="4"/>
  <c r="AI2047" i="4"/>
  <c r="AI2048" i="4"/>
  <c r="AI2049" i="4"/>
  <c r="AI2050" i="4"/>
  <c r="AI2051" i="4"/>
  <c r="AI2052" i="4"/>
  <c r="AI2053" i="4"/>
  <c r="AI2054" i="4"/>
  <c r="AI2055" i="4"/>
  <c r="AI2056" i="4"/>
  <c r="AI2057" i="4"/>
  <c r="AI2058" i="4"/>
  <c r="AI2059" i="4"/>
  <c r="AI2060" i="4"/>
  <c r="AI2061" i="4"/>
  <c r="AI2062" i="4"/>
  <c r="AI2063" i="4"/>
  <c r="AI2064" i="4"/>
  <c r="AI2065" i="4"/>
  <c r="AI2066" i="4"/>
  <c r="AI2067" i="4"/>
  <c r="AI2068" i="4"/>
  <c r="AI2069" i="4"/>
  <c r="AI2070" i="4"/>
  <c r="AI2071" i="4"/>
  <c r="AI2072" i="4"/>
  <c r="AI2073" i="4"/>
  <c r="AI2074" i="4"/>
  <c r="AI2075" i="4"/>
  <c r="AI2076" i="4"/>
  <c r="AI2077" i="4"/>
  <c r="AI2078" i="4"/>
  <c r="AI2079" i="4"/>
  <c r="AI2080" i="4"/>
  <c r="AI2081" i="4"/>
  <c r="AI2082" i="4"/>
  <c r="AI2083" i="4"/>
  <c r="AI2084" i="4"/>
  <c r="AI2085" i="4"/>
  <c r="AI2086" i="4"/>
  <c r="AI2087" i="4"/>
  <c r="AI2088" i="4"/>
  <c r="AI2089" i="4"/>
  <c r="AI2090" i="4"/>
  <c r="AI2091" i="4"/>
  <c r="AI2092" i="4"/>
  <c r="AI2093" i="4"/>
  <c r="AI2094" i="4"/>
  <c r="AI2095" i="4"/>
  <c r="AI2096" i="4"/>
  <c r="AI2097" i="4"/>
  <c r="AI2098" i="4"/>
  <c r="AI2099" i="4"/>
  <c r="AI2100" i="4"/>
  <c r="AI2101" i="4"/>
  <c r="AI2102" i="4"/>
  <c r="AI2103" i="4"/>
  <c r="AI2104" i="4"/>
  <c r="AI2105" i="4"/>
  <c r="AI2106" i="4"/>
  <c r="AI2107" i="4"/>
  <c r="AI2108" i="4"/>
  <c r="AI2109" i="4"/>
  <c r="AI2110" i="4"/>
  <c r="AI2111" i="4"/>
  <c r="AI2112" i="4"/>
  <c r="AI2113" i="4"/>
  <c r="AI2114" i="4"/>
  <c r="AI2115" i="4"/>
  <c r="AI2116" i="4"/>
  <c r="AI2117" i="4"/>
  <c r="AI2118" i="4"/>
  <c r="AI2119" i="4"/>
  <c r="AI2120" i="4"/>
  <c r="AI2121" i="4"/>
  <c r="AI2122" i="4"/>
  <c r="AI2123" i="4"/>
  <c r="AI2124" i="4"/>
  <c r="AI2125" i="4"/>
  <c r="AI2126" i="4"/>
  <c r="AI2127" i="4"/>
  <c r="AI2128" i="4"/>
  <c r="AI2129" i="4"/>
  <c r="AI2130" i="4"/>
  <c r="AI2131" i="4"/>
  <c r="AI2132" i="4"/>
  <c r="AI2133" i="4"/>
  <c r="AI2134" i="4"/>
  <c r="AI2135" i="4"/>
  <c r="AI2136" i="4"/>
  <c r="AI2137" i="4"/>
  <c r="AI2138" i="4"/>
  <c r="AI2139" i="4"/>
  <c r="AI2140" i="4"/>
  <c r="AI2141" i="4"/>
  <c r="AI2142" i="4"/>
  <c r="AI2143" i="4"/>
  <c r="AI2144" i="4"/>
  <c r="AI2145" i="4"/>
  <c r="AI2146" i="4"/>
  <c r="AI2147" i="4"/>
  <c r="AI2148" i="4"/>
  <c r="AI2149" i="4"/>
  <c r="AI2150" i="4"/>
  <c r="AI2151" i="4"/>
  <c r="AI2152" i="4"/>
  <c r="AI2153" i="4"/>
  <c r="AI2154" i="4"/>
  <c r="AI2155" i="4"/>
  <c r="AI2156" i="4"/>
  <c r="AI2157" i="4"/>
  <c r="AI2158" i="4"/>
  <c r="AI2159" i="4"/>
  <c r="AI2160" i="4"/>
  <c r="AI2161" i="4"/>
  <c r="AI2162" i="4"/>
  <c r="AI2163" i="4"/>
  <c r="AI2164" i="4"/>
  <c r="AI2165" i="4"/>
  <c r="AI2166" i="4"/>
  <c r="AI2167" i="4"/>
  <c r="AI2168" i="4"/>
  <c r="AI2169" i="4"/>
  <c r="AI2170" i="4"/>
  <c r="AI2171" i="4"/>
  <c r="AI2172" i="4"/>
  <c r="AI2173" i="4"/>
  <c r="AI2174" i="4"/>
  <c r="AI2175" i="4"/>
  <c r="AI2176" i="4"/>
  <c r="AI2177" i="4"/>
  <c r="AI2178" i="4"/>
  <c r="AI2179" i="4"/>
  <c r="AI2180" i="4"/>
  <c r="AI2181" i="4"/>
  <c r="AI2182" i="4"/>
  <c r="AI2183" i="4"/>
  <c r="AI2184" i="4"/>
  <c r="AI2185" i="4"/>
  <c r="AI2186" i="4"/>
  <c r="AI2187" i="4"/>
  <c r="AI2188" i="4"/>
  <c r="AI2189" i="4"/>
  <c r="AI2190" i="4"/>
  <c r="AI2191" i="4"/>
  <c r="AI2192" i="4"/>
  <c r="AI2193" i="4"/>
  <c r="AI2194" i="4"/>
  <c r="AI2195" i="4"/>
  <c r="AI2196" i="4"/>
  <c r="AI2197" i="4"/>
  <c r="AI2198" i="4"/>
  <c r="AI2199" i="4"/>
  <c r="AI2200" i="4"/>
  <c r="AI2201" i="4"/>
  <c r="AI2202" i="4"/>
  <c r="AI2203" i="4"/>
  <c r="AI2204" i="4"/>
  <c r="AI2205" i="4"/>
  <c r="AI2206" i="4"/>
  <c r="AI2207" i="4"/>
  <c r="AI2208" i="4"/>
  <c r="AI2209" i="4"/>
  <c r="AI2210" i="4"/>
  <c r="AI2211" i="4"/>
  <c r="AI2212" i="4"/>
  <c r="AI2213" i="4"/>
  <c r="AI2214" i="4"/>
  <c r="AI2215" i="4"/>
  <c r="AI2216" i="4"/>
  <c r="AI2217" i="4"/>
  <c r="AI2218" i="4"/>
  <c r="AI2219" i="4"/>
  <c r="AI2220" i="4"/>
  <c r="AI2221" i="4"/>
  <c r="AI2222" i="4"/>
  <c r="AI2223" i="4"/>
  <c r="AI2224" i="4"/>
  <c r="AI2225" i="4"/>
  <c r="AI2226" i="4"/>
  <c r="AI2227" i="4"/>
  <c r="AI2228" i="4"/>
  <c r="AI2229" i="4"/>
  <c r="AI2230" i="4"/>
  <c r="AI2231" i="4"/>
  <c r="AI2232" i="4"/>
  <c r="AI2233" i="4"/>
  <c r="AI2234" i="4"/>
  <c r="AI2235" i="4"/>
  <c r="AI2236" i="4"/>
  <c r="AI2237" i="4"/>
  <c r="AI2238" i="4"/>
  <c r="AI2239" i="4"/>
  <c r="AI2240" i="4"/>
  <c r="AI2241" i="4"/>
  <c r="AI2242" i="4"/>
  <c r="AI2243" i="4"/>
  <c r="AI2244" i="4"/>
  <c r="AI2245" i="4"/>
  <c r="AI2246" i="4"/>
  <c r="AI2247" i="4"/>
  <c r="AI2248" i="4"/>
  <c r="AI2249" i="4"/>
  <c r="AI2250" i="4"/>
  <c r="AI2251" i="4"/>
  <c r="AI2252" i="4"/>
  <c r="AI2253" i="4"/>
  <c r="AI2254" i="4"/>
  <c r="AI2255" i="4"/>
  <c r="AI2256" i="4"/>
  <c r="AI2257" i="4"/>
  <c r="AI2258" i="4"/>
  <c r="AI2259" i="4"/>
  <c r="AI2260" i="4"/>
  <c r="AI2261" i="4"/>
  <c r="AI2262" i="4"/>
  <c r="AI2263" i="4"/>
  <c r="AI2264" i="4"/>
  <c r="AI2265" i="4"/>
  <c r="AI2266" i="4"/>
  <c r="AI2267" i="4"/>
  <c r="AI2268" i="4"/>
  <c r="AI2269" i="4"/>
  <c r="AI2270" i="4"/>
  <c r="AI2271" i="4"/>
  <c r="AI2272" i="4"/>
  <c r="AI2273" i="4"/>
  <c r="AI2274" i="4"/>
  <c r="AI2275" i="4"/>
  <c r="AI2276" i="4"/>
  <c r="AI2277" i="4"/>
  <c r="AI2278" i="4"/>
  <c r="AI2279" i="4"/>
  <c r="AI2280" i="4"/>
  <c r="AI2281" i="4"/>
  <c r="AI2282" i="4"/>
  <c r="AI2283" i="4"/>
  <c r="AI2284" i="4"/>
  <c r="AI2285" i="4"/>
  <c r="AI2286" i="4"/>
  <c r="AI2287" i="4"/>
  <c r="AI2288" i="4"/>
  <c r="AI2289" i="4"/>
  <c r="AI2290" i="4"/>
  <c r="AI2291" i="4"/>
  <c r="AI2292" i="4"/>
  <c r="AI2293" i="4"/>
  <c r="AI2294" i="4"/>
  <c r="AI2295" i="4"/>
  <c r="AI2296" i="4"/>
  <c r="AI2297" i="4"/>
  <c r="AI2298" i="4"/>
  <c r="AI2299" i="4"/>
  <c r="AI2300" i="4"/>
  <c r="AI2301" i="4"/>
  <c r="AI2302" i="4"/>
  <c r="AI2303" i="4"/>
  <c r="AI2304" i="4"/>
  <c r="AI2305" i="4"/>
  <c r="AI2306" i="4"/>
  <c r="AI2307" i="4"/>
  <c r="AI2308" i="4"/>
  <c r="AI2309" i="4"/>
  <c r="AI2310" i="4"/>
  <c r="AI2311" i="4"/>
  <c r="AI2312" i="4"/>
  <c r="AI2313" i="4"/>
  <c r="AI2314" i="4"/>
  <c r="AI2315" i="4"/>
  <c r="AI2316" i="4"/>
  <c r="AI2317" i="4"/>
  <c r="AI2318" i="4"/>
  <c r="AI2319" i="4"/>
  <c r="AI2320" i="4"/>
  <c r="AI2321" i="4"/>
  <c r="AI2322" i="4"/>
  <c r="AI2323" i="4"/>
  <c r="AI2324" i="4"/>
  <c r="AI2325" i="4"/>
  <c r="AI2326" i="4"/>
  <c r="AI2327" i="4"/>
  <c r="AI2328" i="4"/>
  <c r="AI2329" i="4"/>
  <c r="AI2330" i="4"/>
  <c r="AI2331" i="4"/>
  <c r="AI2332" i="4"/>
  <c r="AI2333" i="4"/>
  <c r="AI2334" i="4"/>
  <c r="AI2335" i="4"/>
  <c r="AI2336" i="4"/>
  <c r="AI2337" i="4"/>
  <c r="AI2338" i="4"/>
  <c r="AI2339" i="4"/>
  <c r="AI2340" i="4"/>
  <c r="AI2341" i="4"/>
  <c r="AI2342" i="4"/>
  <c r="AI2343" i="4"/>
  <c r="AI2344" i="4"/>
  <c r="AI2345" i="4"/>
  <c r="AI2346" i="4"/>
  <c r="AI2347" i="4"/>
  <c r="AI2348" i="4"/>
  <c r="AI2349" i="4"/>
  <c r="AI2350" i="4"/>
  <c r="AI2351" i="4"/>
  <c r="AI2352" i="4"/>
  <c r="AI2353" i="4"/>
  <c r="AI2354" i="4"/>
  <c r="AI2355" i="4"/>
  <c r="AI2356" i="4"/>
  <c r="AI2357" i="4"/>
  <c r="AI2358" i="4"/>
  <c r="AI2359" i="4"/>
  <c r="AI2360" i="4"/>
  <c r="AI2361" i="4"/>
  <c r="AI2362" i="4"/>
  <c r="AI2363" i="4"/>
  <c r="AI2364" i="4"/>
  <c r="AI2365" i="4"/>
  <c r="AI2366" i="4"/>
  <c r="AI2367" i="4"/>
  <c r="AI2368" i="4"/>
  <c r="AI2369" i="4"/>
  <c r="AI2370" i="4"/>
  <c r="AI2371" i="4"/>
  <c r="AI2372" i="4"/>
  <c r="AI2373" i="4"/>
  <c r="AI2374" i="4"/>
  <c r="AI2375" i="4"/>
  <c r="AI2376" i="4"/>
  <c r="AI2377" i="4"/>
  <c r="AI2378" i="4"/>
  <c r="AI2379" i="4"/>
  <c r="AI2380" i="4"/>
  <c r="AI2381" i="4"/>
  <c r="AI2382" i="4"/>
  <c r="AI2383" i="4"/>
  <c r="AI2384" i="4"/>
  <c r="AI2385" i="4"/>
  <c r="AI2386" i="4"/>
  <c r="AI2387" i="4"/>
  <c r="AI2388" i="4"/>
  <c r="AI2389" i="4"/>
  <c r="AI2390" i="4"/>
  <c r="AI2391" i="4"/>
  <c r="AI2392" i="4"/>
  <c r="AI2393" i="4"/>
  <c r="AI2394" i="4"/>
  <c r="AI2395" i="4"/>
  <c r="AI2396" i="4"/>
  <c r="AI2397" i="4"/>
  <c r="AI2398" i="4"/>
  <c r="AI2399" i="4"/>
  <c r="AI2400" i="4"/>
  <c r="AI2401" i="4"/>
  <c r="AI2402" i="4"/>
  <c r="AI2403" i="4"/>
  <c r="AI2404" i="4"/>
  <c r="AI2405" i="4"/>
  <c r="AI2406" i="4"/>
  <c r="AI2407" i="4"/>
  <c r="AI2408" i="4"/>
  <c r="AI2409" i="4"/>
  <c r="AI2410" i="4"/>
  <c r="AI2411" i="4"/>
  <c r="AI2412" i="4"/>
  <c r="AI2413" i="4"/>
  <c r="AI2414" i="4"/>
  <c r="AI2415" i="4"/>
  <c r="AI2416" i="4"/>
  <c r="AI2417" i="4"/>
  <c r="AI2418" i="4"/>
  <c r="AI2419" i="4"/>
  <c r="AI2420" i="4"/>
  <c r="AI2421" i="4"/>
  <c r="AI2422" i="4"/>
  <c r="AI2423" i="4"/>
  <c r="AI2424" i="4"/>
  <c r="AI2425" i="4"/>
  <c r="AI2426" i="4"/>
  <c r="AI2427" i="4"/>
  <c r="AI2428" i="4"/>
  <c r="AI2429" i="4"/>
  <c r="AI2430" i="4"/>
  <c r="AI2431" i="4"/>
  <c r="AI2432" i="4"/>
  <c r="AI2433" i="4"/>
  <c r="AI2434" i="4"/>
  <c r="AI2435" i="4"/>
  <c r="AI2436" i="4"/>
  <c r="AI2437" i="4"/>
  <c r="AI2438" i="4"/>
  <c r="AI2439" i="4"/>
  <c r="AI2440" i="4"/>
  <c r="AI2441" i="4"/>
  <c r="AI2442" i="4"/>
  <c r="AI2443" i="4"/>
  <c r="AI2444" i="4"/>
  <c r="AI2445" i="4"/>
  <c r="AI2446" i="4"/>
  <c r="AI2447" i="4"/>
  <c r="AI2448" i="4"/>
  <c r="AI2449" i="4"/>
  <c r="AI2450" i="4"/>
  <c r="AI2451" i="4"/>
  <c r="AI2452" i="4"/>
  <c r="AI2453" i="4"/>
  <c r="AI2454" i="4"/>
  <c r="AI2455" i="4"/>
  <c r="AI2456" i="4"/>
  <c r="AI2457" i="4"/>
  <c r="AI2458" i="4"/>
  <c r="AI2459" i="4"/>
  <c r="AI2460" i="4"/>
  <c r="AI2461" i="4"/>
  <c r="AI2462" i="4"/>
  <c r="AI2463" i="4"/>
  <c r="AI2464" i="4"/>
  <c r="AI2465" i="4"/>
  <c r="AI2466" i="4"/>
  <c r="AI2467" i="4"/>
  <c r="AI2468" i="4"/>
  <c r="AI2469" i="4"/>
  <c r="AI2470" i="4"/>
  <c r="AI2471" i="4"/>
  <c r="AI2472" i="4"/>
  <c r="AI2473" i="4"/>
  <c r="AI2474" i="4"/>
  <c r="AI2475" i="4"/>
  <c r="AI2476" i="4"/>
  <c r="AI2477" i="4"/>
  <c r="AI2478" i="4"/>
  <c r="AI2479" i="4"/>
  <c r="AI2480" i="4"/>
  <c r="AI2481" i="4"/>
  <c r="AI2482" i="4"/>
  <c r="AI2483" i="4"/>
  <c r="AI2484" i="4"/>
  <c r="AI2485" i="4"/>
  <c r="AI2486" i="4"/>
  <c r="AI2487" i="4"/>
  <c r="AI2488" i="4"/>
  <c r="AI2489" i="4"/>
  <c r="AI2490" i="4"/>
  <c r="AI2491" i="4"/>
  <c r="AI2492" i="4"/>
  <c r="AI2493" i="4"/>
  <c r="AI2494" i="4"/>
  <c r="AI2495" i="4"/>
  <c r="AI2496" i="4"/>
  <c r="AI2497" i="4"/>
  <c r="AI2498" i="4"/>
  <c r="AI2499" i="4"/>
  <c r="AI2500" i="4"/>
  <c r="AI2501" i="4"/>
  <c r="AI2502" i="4"/>
  <c r="AI2503" i="4"/>
  <c r="AI2504" i="4"/>
  <c r="AI2505" i="4"/>
  <c r="AI2506" i="4"/>
  <c r="AI2507" i="4"/>
  <c r="AI2508" i="4"/>
  <c r="AI2509" i="4"/>
  <c r="AI2510" i="4"/>
  <c r="AI2511" i="4"/>
  <c r="AI2512" i="4"/>
  <c r="AI2513" i="4"/>
  <c r="AI2514" i="4"/>
  <c r="AI2515" i="4"/>
  <c r="AI2516" i="4"/>
  <c r="AI2517" i="4"/>
  <c r="AI2518" i="4"/>
  <c r="AI2519" i="4"/>
  <c r="AI2520" i="4"/>
  <c r="AI2521" i="4"/>
  <c r="AI2522" i="4"/>
  <c r="AI2523" i="4"/>
  <c r="AI2524" i="4"/>
  <c r="AI2525" i="4"/>
  <c r="AI2526" i="4"/>
  <c r="AI2527" i="4"/>
  <c r="AI2528" i="4"/>
  <c r="AI2529" i="4"/>
  <c r="AI2530" i="4"/>
  <c r="AI2531" i="4"/>
  <c r="AI2532" i="4"/>
  <c r="AI2533" i="4"/>
  <c r="AI2534" i="4"/>
  <c r="AI2535" i="4"/>
  <c r="AI2536" i="4"/>
  <c r="AI2537" i="4"/>
  <c r="AI2538" i="4"/>
  <c r="AI2539" i="4"/>
  <c r="AI2540" i="4"/>
  <c r="AI2541" i="4"/>
  <c r="AI2542" i="4"/>
  <c r="AI2543" i="4"/>
  <c r="AI2544" i="4"/>
  <c r="AI2545" i="4"/>
  <c r="AI2546" i="4"/>
  <c r="AI2547" i="4"/>
  <c r="AI2548" i="4"/>
  <c r="AI2549" i="4"/>
  <c r="AI2550" i="4"/>
  <c r="AI2551" i="4"/>
  <c r="AI2552" i="4"/>
  <c r="AI2553" i="4"/>
  <c r="AI2554" i="4"/>
  <c r="AI2555" i="4"/>
  <c r="AI2556" i="4"/>
  <c r="AI2557" i="4"/>
  <c r="AI2558" i="4"/>
  <c r="AI2559" i="4"/>
  <c r="AI2560" i="4"/>
  <c r="AI2561" i="4"/>
  <c r="AI2562" i="4"/>
  <c r="AI2563" i="4"/>
  <c r="AI2564" i="4"/>
  <c r="AI2565" i="4"/>
  <c r="AI2566" i="4"/>
  <c r="AI2567" i="4"/>
  <c r="AI2568" i="4"/>
  <c r="AI2569" i="4"/>
  <c r="AI2570" i="4"/>
  <c r="AI2571" i="4"/>
  <c r="AI2572" i="4"/>
  <c r="AI2573" i="4"/>
  <c r="AI2574" i="4"/>
  <c r="AI2575" i="4"/>
  <c r="AI2576" i="4"/>
  <c r="AI2577" i="4"/>
  <c r="AI2578" i="4"/>
  <c r="AI2579" i="4"/>
  <c r="AI2580" i="4"/>
  <c r="AI2581" i="4"/>
  <c r="AI2582" i="4"/>
  <c r="AI2583" i="4"/>
  <c r="AI2584" i="4"/>
  <c r="AI2585" i="4"/>
  <c r="AI2586" i="4"/>
  <c r="AI2587" i="4"/>
  <c r="AI2588" i="4"/>
  <c r="AI2589" i="4"/>
  <c r="AI2590" i="4"/>
  <c r="AI2591" i="4"/>
  <c r="AI2592" i="4"/>
  <c r="AI2593" i="4"/>
  <c r="AI2594" i="4"/>
  <c r="AI2595" i="4"/>
  <c r="AI2596" i="4"/>
  <c r="AI2597" i="4"/>
  <c r="AI2598" i="4"/>
  <c r="AI2599" i="4"/>
  <c r="AI2600" i="4"/>
  <c r="AI2601" i="4"/>
  <c r="AI2602" i="4"/>
  <c r="AI2603" i="4"/>
  <c r="AI2604" i="4"/>
  <c r="AI2605" i="4"/>
  <c r="AI2606" i="4"/>
  <c r="AI2607" i="4"/>
  <c r="AI2608" i="4"/>
  <c r="AI2609" i="4"/>
  <c r="AI2610" i="4"/>
  <c r="AI2611" i="4"/>
  <c r="AI2612" i="4"/>
  <c r="AI2613" i="4"/>
  <c r="AI2614" i="4"/>
  <c r="AI2615" i="4"/>
  <c r="AI2616" i="4"/>
  <c r="AI2617" i="4"/>
  <c r="AI2618" i="4"/>
  <c r="AI2619" i="4"/>
  <c r="AI2620" i="4"/>
  <c r="AI2621" i="4"/>
  <c r="AI2622" i="4"/>
  <c r="AI2623" i="4"/>
  <c r="AI2624" i="4"/>
  <c r="AI2625" i="4"/>
  <c r="AI2626" i="4"/>
  <c r="AI2627" i="4"/>
  <c r="AI2628" i="4"/>
  <c r="AI2629" i="4"/>
  <c r="AI2630" i="4"/>
  <c r="AI2631" i="4"/>
  <c r="AI2632" i="4"/>
  <c r="AI2633" i="4"/>
  <c r="AI2634" i="4"/>
  <c r="AI2635" i="4"/>
  <c r="AI2636" i="4"/>
  <c r="AI2637" i="4"/>
  <c r="AI2638" i="4"/>
  <c r="AI2639" i="4"/>
  <c r="AI2640" i="4"/>
  <c r="AI2641" i="4"/>
  <c r="AI2642" i="4"/>
  <c r="AI2643" i="4"/>
  <c r="AI2644" i="4"/>
  <c r="AI2645" i="4"/>
  <c r="AI2646" i="4"/>
  <c r="AI2647" i="4"/>
  <c r="AI2648" i="4"/>
  <c r="AI2649" i="4"/>
  <c r="AI2650" i="4"/>
  <c r="AI2651" i="4"/>
  <c r="AI2652" i="4"/>
  <c r="AI2653" i="4"/>
  <c r="AI2654" i="4"/>
  <c r="AI2655" i="4"/>
  <c r="AI2656" i="4"/>
  <c r="AI2657" i="4"/>
  <c r="AI2658" i="4"/>
  <c r="AI2659" i="4"/>
  <c r="AI2660" i="4"/>
  <c r="AI2661" i="4"/>
  <c r="AI2662" i="4"/>
  <c r="AI2663" i="4"/>
  <c r="AI2664" i="4"/>
  <c r="AI2665" i="4"/>
  <c r="AI2666" i="4"/>
  <c r="AI2667" i="4"/>
  <c r="AI2668" i="4"/>
  <c r="AI2669" i="4"/>
  <c r="AI2670" i="4"/>
  <c r="AI2671" i="4"/>
  <c r="AI2672" i="4"/>
  <c r="AI2673" i="4"/>
  <c r="AI2674" i="4"/>
  <c r="AI2675" i="4"/>
  <c r="AI2676" i="4"/>
  <c r="AI2677" i="4"/>
  <c r="AI2678" i="4"/>
  <c r="AI2679" i="4"/>
  <c r="AI2680" i="4"/>
  <c r="AI2681" i="4"/>
  <c r="AI2682" i="4"/>
  <c r="AI2683" i="4"/>
  <c r="AI2684" i="4"/>
  <c r="AI2685" i="4"/>
  <c r="AI2686" i="4"/>
  <c r="AI2687" i="4"/>
  <c r="AI2688" i="4"/>
  <c r="AI2689" i="4"/>
  <c r="AI2690" i="4"/>
  <c r="AI2691" i="4"/>
  <c r="AI2692" i="4"/>
  <c r="AI2693" i="4"/>
  <c r="AI2694" i="4"/>
  <c r="AI2695" i="4"/>
  <c r="AI2696" i="4"/>
  <c r="AI2697" i="4"/>
  <c r="AI2698" i="4"/>
  <c r="AI2699" i="4"/>
  <c r="AI2700" i="4"/>
  <c r="AI2701" i="4"/>
  <c r="AI2702" i="4"/>
  <c r="AI2703" i="4"/>
  <c r="AI2704" i="4"/>
  <c r="AI2705" i="4"/>
  <c r="AI2706" i="4"/>
  <c r="AI2707" i="4"/>
  <c r="AI2708" i="4"/>
  <c r="AI2709" i="4"/>
  <c r="AI2710" i="4"/>
  <c r="AI2711" i="4"/>
  <c r="AI2712" i="4"/>
  <c r="AI2713" i="4"/>
  <c r="AI2714" i="4"/>
  <c r="AI2715" i="4"/>
  <c r="AI2716" i="4"/>
  <c r="AI2717" i="4"/>
  <c r="AI2718" i="4"/>
  <c r="AI2719" i="4"/>
  <c r="AI2720" i="4"/>
  <c r="AI2721" i="4"/>
  <c r="AI2722" i="4"/>
  <c r="AI2723" i="4"/>
  <c r="AI2724" i="4"/>
  <c r="AI2725" i="4"/>
  <c r="AI2726" i="4"/>
  <c r="AI2727" i="4"/>
  <c r="AI2728" i="4"/>
  <c r="AI2729" i="4"/>
  <c r="AI2730" i="4"/>
  <c r="AI2731" i="4"/>
  <c r="AI2732" i="4"/>
  <c r="AI2733" i="4"/>
  <c r="AI2734" i="4"/>
  <c r="AI2735" i="4"/>
  <c r="AI2736" i="4"/>
  <c r="AI2737" i="4"/>
  <c r="AI2738" i="4"/>
  <c r="AI2739" i="4"/>
  <c r="AI2740" i="4"/>
  <c r="AI2741" i="4"/>
  <c r="AI2742" i="4"/>
  <c r="AI2743" i="4"/>
  <c r="AI2744" i="4"/>
  <c r="AI2745" i="4"/>
  <c r="AI2746" i="4"/>
  <c r="AI2747" i="4"/>
  <c r="AI2748" i="4"/>
  <c r="AI2749" i="4"/>
  <c r="AI2750" i="4"/>
  <c r="AI2751" i="4"/>
  <c r="AI2752" i="4"/>
  <c r="AI2753" i="4"/>
  <c r="AI2754" i="4"/>
  <c r="AI2755" i="4"/>
  <c r="AI2756" i="4"/>
  <c r="AI2757" i="4"/>
  <c r="AI2758" i="4"/>
  <c r="AI2759" i="4"/>
  <c r="AI2760" i="4"/>
  <c r="AI2761" i="4"/>
  <c r="AI2762" i="4"/>
  <c r="AI2763" i="4"/>
  <c r="AI2764" i="4"/>
  <c r="AI2765" i="4"/>
  <c r="AI2766" i="4"/>
  <c r="AI2767" i="4"/>
  <c r="AI2768" i="4"/>
  <c r="AI2769" i="4"/>
  <c r="AI2770" i="4"/>
  <c r="AI2771" i="4"/>
  <c r="AI2772" i="4"/>
  <c r="AI2773" i="4"/>
  <c r="AI2774" i="4"/>
  <c r="AI2775" i="4"/>
  <c r="AI2776" i="4"/>
  <c r="AI2777" i="4"/>
  <c r="AI2778" i="4"/>
  <c r="AI2779" i="4"/>
  <c r="AI2780" i="4"/>
  <c r="AI2781" i="4"/>
  <c r="AI2782" i="4"/>
  <c r="AI2783" i="4"/>
  <c r="AI2784" i="4"/>
  <c r="AI2785" i="4"/>
  <c r="AI2786" i="4"/>
  <c r="AI2787" i="4"/>
  <c r="AI2788" i="4"/>
  <c r="AI2789" i="4"/>
  <c r="AI2790" i="4"/>
  <c r="AI2791" i="4"/>
  <c r="AI2792" i="4"/>
  <c r="AI2793" i="4"/>
  <c r="AI2794" i="4"/>
  <c r="AI2795" i="4"/>
  <c r="AI2796" i="4"/>
  <c r="AI2797" i="4"/>
  <c r="AI2798" i="4"/>
  <c r="AI2799" i="4"/>
  <c r="AI2800" i="4"/>
  <c r="AI2801" i="4"/>
  <c r="AI2802" i="4"/>
  <c r="AI2803" i="4"/>
  <c r="AI2804" i="4"/>
  <c r="AI2805" i="4"/>
  <c r="AI2806" i="4"/>
  <c r="AI2807" i="4"/>
  <c r="AI2808" i="4"/>
  <c r="AI2809" i="4"/>
  <c r="AI2810" i="4"/>
  <c r="AI2811" i="4"/>
  <c r="AI2812" i="4"/>
  <c r="AI2813" i="4"/>
  <c r="AI2814" i="4"/>
  <c r="AI2815" i="4"/>
  <c r="AI2816" i="4"/>
  <c r="AI2817" i="4"/>
  <c r="AI2818" i="4"/>
  <c r="AI2819" i="4"/>
  <c r="AI2820" i="4"/>
  <c r="AI2821" i="4"/>
  <c r="AI2822" i="4"/>
  <c r="AI2823" i="4"/>
  <c r="AI2824" i="4"/>
  <c r="AI2825" i="4"/>
  <c r="AI2826" i="4"/>
  <c r="AI2827" i="4"/>
  <c r="AI2828" i="4"/>
  <c r="AI2829" i="4"/>
  <c r="AI2830" i="4"/>
  <c r="AI2831" i="4"/>
  <c r="AI2832" i="4"/>
  <c r="AI2833" i="4"/>
  <c r="AI2834" i="4"/>
  <c r="AI2835" i="4"/>
  <c r="AI2836" i="4"/>
  <c r="AI2837" i="4"/>
  <c r="AI2838" i="4"/>
  <c r="AI2839" i="4"/>
  <c r="AI2840" i="4"/>
  <c r="AI2841" i="4"/>
  <c r="AI2842" i="4"/>
  <c r="AI2843" i="4"/>
  <c r="AI2844" i="4"/>
  <c r="AI2845" i="4"/>
  <c r="AI2846" i="4"/>
  <c r="AI2847" i="4"/>
  <c r="AI2848" i="4"/>
  <c r="AI2849" i="4"/>
  <c r="AI2850" i="4"/>
  <c r="AI2851" i="4"/>
  <c r="AI2852" i="4"/>
  <c r="AI2853" i="4"/>
  <c r="AI2854" i="4"/>
  <c r="AI2855" i="4"/>
  <c r="AI2856" i="4"/>
  <c r="AI2857" i="4"/>
  <c r="AI2858" i="4"/>
  <c r="AI2859" i="4"/>
  <c r="AI2860" i="4"/>
  <c r="AI2861" i="4"/>
  <c r="AI2862" i="4"/>
  <c r="AI2863" i="4"/>
  <c r="AI2864" i="4"/>
  <c r="AI2865" i="4"/>
  <c r="AI2866" i="4"/>
  <c r="AI2867" i="4"/>
  <c r="AI2868" i="4"/>
  <c r="AI2869" i="4"/>
  <c r="AI2870" i="4"/>
  <c r="AI2871" i="4"/>
  <c r="AI2872" i="4"/>
  <c r="AI2873" i="4"/>
  <c r="AI2874" i="4"/>
  <c r="AI2875" i="4"/>
  <c r="AI2876" i="4"/>
  <c r="AI2877" i="4"/>
  <c r="AI2878" i="4"/>
  <c r="AI2879" i="4"/>
  <c r="AI2880" i="4"/>
  <c r="AI2881" i="4"/>
  <c r="AI2882" i="4"/>
  <c r="AI2883" i="4"/>
  <c r="AI2884" i="4"/>
  <c r="AI2885" i="4"/>
  <c r="AI2886" i="4"/>
  <c r="AI2887" i="4"/>
  <c r="AI2888" i="4"/>
  <c r="AI2889" i="4"/>
  <c r="AI2890" i="4"/>
  <c r="AI2891" i="4"/>
  <c r="AI2892" i="4"/>
  <c r="AI2893" i="4"/>
  <c r="AI2894" i="4"/>
  <c r="AI2895" i="4"/>
  <c r="AI2896" i="4"/>
  <c r="AI2897" i="4"/>
  <c r="AI2898" i="4"/>
  <c r="AI2899" i="4"/>
  <c r="AI2900" i="4"/>
  <c r="AI2901" i="4"/>
  <c r="AI2902" i="4"/>
  <c r="AI2903" i="4"/>
  <c r="AI2904" i="4"/>
  <c r="AI2905" i="4"/>
  <c r="AI2906" i="4"/>
  <c r="AI2907" i="4"/>
  <c r="AI2908" i="4"/>
  <c r="AI2909" i="4"/>
  <c r="AI2910" i="4"/>
  <c r="AI2911" i="4"/>
  <c r="AI2912" i="4"/>
  <c r="AI2913" i="4"/>
  <c r="AI2914" i="4"/>
  <c r="AI2915" i="4"/>
  <c r="AI2916" i="4"/>
  <c r="AI2917" i="4"/>
  <c r="AI2918" i="4"/>
  <c r="AI2919" i="4"/>
  <c r="AI2920" i="4"/>
  <c r="AI2921" i="4"/>
  <c r="AI2922" i="4"/>
  <c r="AI2923" i="4"/>
  <c r="AI2924" i="4"/>
  <c r="AI2925" i="4"/>
  <c r="AI2926" i="4"/>
  <c r="AI2927" i="4"/>
  <c r="AI2928" i="4"/>
  <c r="AI2929" i="4"/>
  <c r="AI2930" i="4"/>
  <c r="AI2931" i="4"/>
  <c r="AI2932" i="4"/>
  <c r="AI2933" i="4"/>
  <c r="AI2934" i="4"/>
  <c r="AI2935" i="4"/>
  <c r="AI2936" i="4"/>
  <c r="AI2937" i="4"/>
  <c r="AI2938" i="4"/>
  <c r="AI2939" i="4"/>
  <c r="AI2940" i="4"/>
  <c r="AI2941" i="4"/>
  <c r="AI2942" i="4"/>
  <c r="AI2943" i="4"/>
  <c r="AI2944" i="4"/>
  <c r="AI2945" i="4"/>
  <c r="AI2946" i="4"/>
  <c r="AI2947" i="4"/>
  <c r="AI2948" i="4"/>
  <c r="AI2949" i="4"/>
  <c r="AI2950" i="4"/>
  <c r="AI2951" i="4"/>
  <c r="AI2952" i="4"/>
  <c r="AI2953" i="4"/>
  <c r="AI2954" i="4"/>
  <c r="AI2955" i="4"/>
  <c r="AI2956" i="4"/>
  <c r="AI2957" i="4"/>
  <c r="AI2958" i="4"/>
  <c r="AI2959" i="4"/>
  <c r="AI2960" i="4"/>
  <c r="AI2961" i="4"/>
  <c r="AI2962" i="4"/>
  <c r="AI2963" i="4"/>
  <c r="AI2964" i="4"/>
  <c r="AI2965" i="4"/>
  <c r="AI2966" i="4"/>
  <c r="AI2967" i="4"/>
  <c r="AI2968" i="4"/>
  <c r="AI2969" i="4"/>
  <c r="AI2970" i="4"/>
  <c r="AI2971" i="4"/>
  <c r="AI2972" i="4"/>
  <c r="AI2973" i="4"/>
  <c r="AI2974" i="4"/>
  <c r="AI2975" i="4"/>
  <c r="AI2976" i="4"/>
  <c r="AI2977" i="4"/>
  <c r="AI2978" i="4"/>
  <c r="AI2979" i="4"/>
  <c r="AI2980" i="4"/>
  <c r="AI2981" i="4"/>
  <c r="AI2982" i="4"/>
  <c r="AI2983" i="4"/>
  <c r="AI2984" i="4"/>
  <c r="AI2985" i="4"/>
  <c r="AI2986" i="4"/>
  <c r="AI2987" i="4"/>
  <c r="AI2988" i="4"/>
  <c r="AI2989" i="4"/>
  <c r="AI2990" i="4"/>
  <c r="AI2991" i="4"/>
  <c r="AI2992" i="4"/>
  <c r="AI2993" i="4"/>
  <c r="AI2994" i="4"/>
  <c r="AI2995" i="4"/>
  <c r="AI2996" i="4"/>
  <c r="AI2997" i="4"/>
  <c r="AI2998" i="4"/>
  <c r="AI2999" i="4"/>
  <c r="AI3000" i="4"/>
  <c r="AI3001" i="4"/>
  <c r="AI3002" i="4"/>
  <c r="AI3003" i="4"/>
  <c r="AI3004" i="4"/>
  <c r="AI3005" i="4"/>
  <c r="AI3006" i="4"/>
  <c r="AI3007" i="4"/>
  <c r="AI3008" i="4"/>
  <c r="AI3009" i="4"/>
  <c r="AI3010" i="4"/>
  <c r="AI3011" i="4"/>
  <c r="AI3012" i="4"/>
  <c r="AI3013" i="4"/>
  <c r="AI3014" i="4"/>
  <c r="AI3015" i="4"/>
  <c r="AI3016" i="4"/>
  <c r="AI3017" i="4"/>
  <c r="AI3018" i="4"/>
  <c r="AI3019" i="4"/>
  <c r="AI3020" i="4"/>
  <c r="AI3021" i="4"/>
  <c r="AI3022" i="4"/>
  <c r="AI3023" i="4"/>
  <c r="AI3024" i="4"/>
  <c r="AI3025" i="4"/>
  <c r="AI3026" i="4"/>
  <c r="AI3027" i="4"/>
  <c r="AI3028" i="4"/>
  <c r="AI3029" i="4"/>
  <c r="AI3030" i="4"/>
  <c r="AI3031" i="4"/>
  <c r="AI3032" i="4"/>
  <c r="AI3033" i="4"/>
  <c r="AI3034" i="4"/>
  <c r="AI3035" i="4"/>
  <c r="AI3036" i="4"/>
  <c r="AI3037" i="4"/>
  <c r="AI3038" i="4"/>
  <c r="AI3039" i="4"/>
  <c r="AI3040" i="4"/>
  <c r="AI3041" i="4"/>
  <c r="AI3042" i="4"/>
  <c r="AI3043" i="4"/>
  <c r="AI3044" i="4"/>
  <c r="AI3045" i="4"/>
  <c r="AI3046" i="4"/>
  <c r="AI3047" i="4"/>
  <c r="AI3048" i="4"/>
  <c r="AI3049" i="4"/>
  <c r="AI3050" i="4"/>
  <c r="AI3051" i="4"/>
  <c r="AI3052" i="4"/>
  <c r="AI3053" i="4"/>
  <c r="AI3054" i="4"/>
  <c r="AI3055" i="4"/>
  <c r="AI3056" i="4"/>
  <c r="AI3057" i="4"/>
  <c r="AI3058" i="4"/>
  <c r="AI3059" i="4"/>
  <c r="AI3060" i="4"/>
  <c r="AI3061" i="4"/>
  <c r="AI3062" i="4"/>
  <c r="AI3063" i="4"/>
  <c r="AI3064" i="4"/>
  <c r="AI3065" i="4"/>
  <c r="AI3066" i="4"/>
  <c r="AI3067" i="4"/>
  <c r="AI3068" i="4"/>
  <c r="AI3069" i="4"/>
  <c r="AI3070" i="4"/>
  <c r="AI3071" i="4"/>
  <c r="AI3072" i="4"/>
  <c r="AI3073" i="4"/>
  <c r="AI3074" i="4"/>
  <c r="AI3075" i="4"/>
  <c r="AI3076" i="4"/>
  <c r="AI3077" i="4"/>
  <c r="AI3078" i="4"/>
  <c r="AI3079" i="4"/>
  <c r="AI3080" i="4"/>
  <c r="AI3081" i="4"/>
  <c r="AI3082" i="4"/>
  <c r="AI3083" i="4"/>
  <c r="AI3084" i="4"/>
  <c r="AI3085" i="4"/>
  <c r="AI3086" i="4"/>
  <c r="AI3087" i="4"/>
  <c r="AI3088" i="4"/>
  <c r="AI3089" i="4"/>
  <c r="AI3090" i="4"/>
  <c r="AI3091" i="4"/>
  <c r="AI3092" i="4"/>
  <c r="AI3093" i="4"/>
  <c r="AI3094" i="4"/>
  <c r="AI3095" i="4"/>
  <c r="AI3096" i="4"/>
  <c r="AI3097" i="4"/>
  <c r="AI3098" i="4"/>
  <c r="AI3099" i="4"/>
  <c r="AI3100" i="4"/>
  <c r="AI3101" i="4"/>
  <c r="AI3102" i="4"/>
  <c r="AI3103" i="4"/>
  <c r="AI3104" i="4"/>
  <c r="AI3105" i="4"/>
  <c r="AI3106" i="4"/>
  <c r="AI3107" i="4"/>
  <c r="AI3108" i="4"/>
  <c r="AI3109" i="4"/>
  <c r="AI3110" i="4"/>
  <c r="AI3111" i="4"/>
  <c r="AI3112" i="4"/>
  <c r="AI3113" i="4"/>
  <c r="AI3114" i="4"/>
  <c r="AI3115" i="4"/>
  <c r="AI3116" i="4"/>
  <c r="AI3117" i="4"/>
  <c r="AI3118" i="4"/>
  <c r="AI3119" i="4"/>
  <c r="AI3120" i="4"/>
  <c r="AI3121" i="4"/>
  <c r="AI3122" i="4"/>
  <c r="AI3123" i="4"/>
  <c r="AI3124" i="4"/>
  <c r="AI3125" i="4"/>
  <c r="AI3126" i="4"/>
  <c r="AI3127" i="4"/>
  <c r="AI3128" i="4"/>
  <c r="AI3129" i="4"/>
  <c r="AI3130" i="4"/>
  <c r="AI3131" i="4"/>
  <c r="AI3132" i="4"/>
  <c r="AI3133" i="4"/>
  <c r="AI3134" i="4"/>
  <c r="AI3135" i="4"/>
  <c r="AI3136" i="4"/>
  <c r="AI3137" i="4"/>
  <c r="AI3138" i="4"/>
  <c r="AI3139" i="4"/>
  <c r="AI3140" i="4"/>
  <c r="AI3141" i="4"/>
  <c r="AI3142" i="4"/>
  <c r="AI3143" i="4"/>
  <c r="AI3144" i="4"/>
  <c r="AI3145" i="4"/>
  <c r="AI3146" i="4"/>
  <c r="AI3147" i="4"/>
  <c r="AI3148" i="4"/>
  <c r="AI3149" i="4"/>
  <c r="AI3150" i="4"/>
  <c r="AI3151" i="4"/>
  <c r="AI3152" i="4"/>
  <c r="AI3153" i="4"/>
  <c r="AI3154" i="4"/>
  <c r="AI3155" i="4"/>
  <c r="AI3156" i="4"/>
  <c r="AI3157" i="4"/>
  <c r="AI3158" i="4"/>
  <c r="AI3159" i="4"/>
  <c r="AI3160" i="4"/>
  <c r="AI3161" i="4"/>
  <c r="AI3162" i="4"/>
  <c r="AI3163" i="4"/>
  <c r="AI3164" i="4"/>
  <c r="AI3165" i="4"/>
  <c r="AI3166" i="4"/>
  <c r="AI3167" i="4"/>
  <c r="AI3168" i="4"/>
  <c r="AI3169" i="4"/>
  <c r="AI3170" i="4"/>
  <c r="AI3171" i="4"/>
  <c r="AI3172" i="4"/>
  <c r="AI3173" i="4"/>
  <c r="AI3174" i="4"/>
  <c r="AI3175" i="4"/>
  <c r="AI3176" i="4"/>
  <c r="AI3177" i="4"/>
  <c r="AI3178" i="4"/>
  <c r="AI3179" i="4"/>
  <c r="AI3180" i="4"/>
  <c r="AI3181" i="4"/>
  <c r="AI3182" i="4"/>
  <c r="AI3183" i="4"/>
  <c r="AI3184" i="4"/>
  <c r="AI3185" i="4"/>
  <c r="AI3186" i="4"/>
  <c r="AI3187" i="4"/>
  <c r="AI3188" i="4"/>
  <c r="AI3189" i="4"/>
  <c r="AI3190" i="4"/>
  <c r="AI3191" i="4"/>
  <c r="AI3192" i="4"/>
  <c r="AI3193" i="4"/>
  <c r="AI3194" i="4"/>
  <c r="AI3195" i="4"/>
  <c r="AI3196" i="4"/>
  <c r="AI3197" i="4"/>
  <c r="AI3198" i="4"/>
  <c r="AI3199" i="4"/>
  <c r="AI3200" i="4"/>
  <c r="AI3201" i="4"/>
  <c r="AI3202" i="4"/>
  <c r="AI3203" i="4"/>
  <c r="AI3204" i="4"/>
  <c r="AI3205" i="4"/>
  <c r="AI3206" i="4"/>
  <c r="AI3207" i="4"/>
  <c r="AI3208" i="4"/>
  <c r="AI3209" i="4"/>
  <c r="AI3210" i="4"/>
  <c r="AI3211" i="4"/>
  <c r="AI3212" i="4"/>
  <c r="AI3213" i="4"/>
  <c r="AI3214" i="4"/>
  <c r="AI3215" i="4"/>
  <c r="AI3216" i="4"/>
  <c r="AI3217" i="4"/>
  <c r="AI3218" i="4"/>
  <c r="AI3219" i="4"/>
  <c r="AI3220" i="4"/>
  <c r="AI3221" i="4"/>
  <c r="AI3222" i="4"/>
  <c r="AI3223" i="4"/>
  <c r="AI3224" i="4"/>
  <c r="AI3225" i="4"/>
  <c r="AI3226" i="4"/>
  <c r="AI3227" i="4"/>
  <c r="AI3228" i="4"/>
  <c r="AI3229" i="4"/>
  <c r="AI3230" i="4"/>
  <c r="AI3231" i="4"/>
  <c r="AI3232" i="4"/>
  <c r="AI3233" i="4"/>
  <c r="AI3234" i="4"/>
  <c r="AI3235" i="4"/>
  <c r="AI3236" i="4"/>
  <c r="AI3237" i="4"/>
  <c r="AI3238" i="4"/>
  <c r="AI3239" i="4"/>
  <c r="AI3240" i="4"/>
  <c r="AI3241" i="4"/>
  <c r="AI3242" i="4"/>
  <c r="AI3243" i="4"/>
  <c r="AI3244" i="4"/>
  <c r="AI3245" i="4"/>
  <c r="AI3246" i="4"/>
  <c r="AI3247" i="4"/>
  <c r="AI3248" i="4"/>
  <c r="AI3249" i="4"/>
  <c r="AI3250" i="4"/>
  <c r="AI3251" i="4"/>
  <c r="AI3252" i="4"/>
  <c r="AI3253" i="4"/>
  <c r="AI3254" i="4"/>
  <c r="AI3255" i="4"/>
  <c r="AI3256" i="4"/>
  <c r="AI3257" i="4"/>
  <c r="AI3258" i="4"/>
  <c r="AI3259" i="4"/>
  <c r="AI3260" i="4"/>
  <c r="AI3261" i="4"/>
  <c r="AI3262" i="4"/>
  <c r="AI3263" i="4"/>
  <c r="AI2" i="4" l="1"/>
  <c r="Z10" i="1" l="1"/>
  <c r="Z8" i="1"/>
  <c r="Z6" i="1"/>
  <c r="Z5" i="1"/>
  <c r="Z4" i="1"/>
  <c r="Z9" i="1" l="1"/>
  <c r="J3" i="14"/>
  <c r="M3" i="14" s="1"/>
  <c r="K3" i="14"/>
  <c r="J4" i="14"/>
  <c r="O4" i="14" s="1"/>
  <c r="K4" i="14"/>
  <c r="J5" i="14"/>
  <c r="W21" i="14" s="1"/>
  <c r="K5" i="14"/>
  <c r="J6" i="14"/>
  <c r="O6" i="14" s="1"/>
  <c r="K6" i="14"/>
  <c r="J7" i="14"/>
  <c r="K7" i="14"/>
  <c r="J8" i="14"/>
  <c r="M8" i="14" s="1"/>
  <c r="K8" i="14"/>
  <c r="J9" i="14"/>
  <c r="O9" i="14" s="1"/>
  <c r="K9" i="14"/>
  <c r="J10" i="14"/>
  <c r="O10" i="14" s="1"/>
  <c r="K10" i="14"/>
  <c r="J11" i="14"/>
  <c r="K11" i="14"/>
  <c r="J12" i="14"/>
  <c r="O12" i="14" s="1"/>
  <c r="K12" i="14"/>
  <c r="J13" i="14"/>
  <c r="K13" i="14"/>
  <c r="J14" i="14"/>
  <c r="O14" i="14" s="1"/>
  <c r="K14" i="14"/>
  <c r="J15" i="14"/>
  <c r="K15" i="14"/>
  <c r="J16" i="14"/>
  <c r="K16" i="14"/>
  <c r="J17" i="14"/>
  <c r="K17" i="14"/>
  <c r="J18" i="14"/>
  <c r="O18" i="14" s="1"/>
  <c r="K18" i="14"/>
  <c r="J19" i="14"/>
  <c r="K19" i="14"/>
  <c r="J20" i="14"/>
  <c r="W12" i="14" s="1"/>
  <c r="K20" i="14"/>
  <c r="J21" i="14"/>
  <c r="O21" i="14" s="1"/>
  <c r="K21" i="14"/>
  <c r="J22" i="14"/>
  <c r="M22" i="14" s="1"/>
  <c r="K22" i="14"/>
  <c r="J23" i="14"/>
  <c r="K23" i="14"/>
  <c r="J24" i="14"/>
  <c r="K24" i="14"/>
  <c r="J25" i="14"/>
  <c r="K25" i="14"/>
  <c r="J26" i="14"/>
  <c r="O26" i="14" s="1"/>
  <c r="K26" i="14"/>
  <c r="J27" i="14"/>
  <c r="K27" i="14"/>
  <c r="J28" i="14"/>
  <c r="O28" i="14" s="1"/>
  <c r="K28" i="14"/>
  <c r="J29" i="14"/>
  <c r="K29" i="14"/>
  <c r="J30" i="14"/>
  <c r="K30" i="14"/>
  <c r="J31" i="14"/>
  <c r="K31" i="14"/>
  <c r="J32" i="14"/>
  <c r="K32" i="14"/>
  <c r="J2" i="14"/>
  <c r="K2" i="14"/>
  <c r="J4" i="2"/>
  <c r="J5" i="2"/>
  <c r="J6" i="2"/>
  <c r="J7" i="2"/>
  <c r="J8" i="2"/>
  <c r="J9" i="2"/>
  <c r="J11" i="2"/>
  <c r="J12" i="2"/>
  <c r="J13" i="2"/>
  <c r="J15" i="2"/>
  <c r="J14" i="2"/>
  <c r="J17" i="2"/>
  <c r="J30" i="2"/>
  <c r="J19" i="2"/>
  <c r="J21" i="2"/>
  <c r="J23" i="2"/>
  <c r="J26" i="2"/>
  <c r="J31" i="2"/>
  <c r="J29" i="2"/>
  <c r="J20" i="2"/>
  <c r="J24" i="2"/>
  <c r="J18" i="2"/>
  <c r="J27" i="2"/>
  <c r="J25" i="2"/>
  <c r="J16" i="2"/>
  <c r="J22" i="2"/>
  <c r="J10" i="2"/>
  <c r="J32" i="2"/>
  <c r="J33" i="2"/>
  <c r="J28" i="2"/>
  <c r="J34" i="2"/>
  <c r="J3" i="2"/>
  <c r="N5" i="12"/>
  <c r="C26" i="6" s="1"/>
  <c r="B18" i="1"/>
  <c r="B2" i="12" s="1"/>
  <c r="E24" i="12" s="1"/>
  <c r="N7" i="12"/>
  <c r="E26" i="6" s="1"/>
  <c r="N9" i="12"/>
  <c r="C27" i="6" s="1"/>
  <c r="N11" i="12"/>
  <c r="O5" i="12"/>
  <c r="R6" i="12"/>
  <c r="U8" i="12"/>
  <c r="X12" i="12"/>
  <c r="N29" i="12"/>
  <c r="N31" i="12"/>
  <c r="E32" i="6" s="1"/>
  <c r="N33" i="12"/>
  <c r="C33" i="6" s="1"/>
  <c r="N35" i="12"/>
  <c r="E33" i="6" s="1"/>
  <c r="O33" i="12"/>
  <c r="R34" i="12"/>
  <c r="U32" i="12"/>
  <c r="X28" i="12"/>
  <c r="O29" i="12"/>
  <c r="R30" i="12"/>
  <c r="O27" i="12"/>
  <c r="R26" i="12"/>
  <c r="O21" i="12"/>
  <c r="R22" i="12"/>
  <c r="O19" i="12"/>
  <c r="R18" i="12"/>
  <c r="O11" i="12"/>
  <c r="R10" i="12"/>
  <c r="N21" i="12"/>
  <c r="C30" i="6" s="1"/>
  <c r="N23" i="12"/>
  <c r="E30" i="6" s="1"/>
  <c r="N25" i="12"/>
  <c r="C31" i="6" s="1"/>
  <c r="N27" i="12"/>
  <c r="E31" i="6" s="1"/>
  <c r="U24" i="12"/>
  <c r="N13" i="12"/>
  <c r="C28" i="6" s="1"/>
  <c r="N15" i="12"/>
  <c r="E28" i="6" s="1"/>
  <c r="N17" i="12"/>
  <c r="C29" i="6" s="1"/>
  <c r="N19" i="12"/>
  <c r="E29" i="6" s="1"/>
  <c r="U16" i="12"/>
  <c r="Q34" i="12"/>
  <c r="E40" i="6" s="1"/>
  <c r="T32" i="12"/>
  <c r="E45" i="6" s="1"/>
  <c r="W28" i="12"/>
  <c r="E49" i="6" s="1"/>
  <c r="I2" i="14"/>
  <c r="I3" i="14"/>
  <c r="N3" i="14" s="1"/>
  <c r="I4" i="14"/>
  <c r="N4" i="14" s="1"/>
  <c r="I5" i="14"/>
  <c r="I7" i="14"/>
  <c r="L7" i="14" s="1"/>
  <c r="I8" i="14"/>
  <c r="N8" i="14" s="1"/>
  <c r="I9" i="14"/>
  <c r="N9" i="14" s="1"/>
  <c r="I10" i="14"/>
  <c r="L10" i="14" s="1"/>
  <c r="I11" i="14"/>
  <c r="I12" i="14"/>
  <c r="I13" i="14"/>
  <c r="L13" i="14" s="1"/>
  <c r="I14" i="14"/>
  <c r="N14" i="14" s="1"/>
  <c r="I15" i="14"/>
  <c r="N15" i="14" s="1"/>
  <c r="I16" i="14"/>
  <c r="I17" i="14"/>
  <c r="I18" i="14"/>
  <c r="N18" i="14" s="1"/>
  <c r="I19" i="14"/>
  <c r="N19" i="14" s="1"/>
  <c r="I20" i="14"/>
  <c r="I21" i="14"/>
  <c r="I22" i="14"/>
  <c r="L22" i="14" s="1"/>
  <c r="I23" i="14"/>
  <c r="L23" i="14" s="1"/>
  <c r="I24" i="14"/>
  <c r="L24" i="14" s="1"/>
  <c r="I25" i="14"/>
  <c r="N25" i="14" s="1"/>
  <c r="Q10" i="12"/>
  <c r="E37" i="6" s="1"/>
  <c r="Q6" i="12"/>
  <c r="C37" i="6" s="1"/>
  <c r="I26" i="14"/>
  <c r="N26" i="14" s="1"/>
  <c r="Q14" i="12"/>
  <c r="C38" i="6" s="1"/>
  <c r="I27" i="14"/>
  <c r="L27" i="14" s="1"/>
  <c r="Q18" i="12"/>
  <c r="E38" i="6" s="1"/>
  <c r="Q26" i="12"/>
  <c r="E39" i="6" s="1"/>
  <c r="Q22" i="12"/>
  <c r="C39" i="6" s="1"/>
  <c r="I28" i="14"/>
  <c r="L28" i="14" s="1"/>
  <c r="Q30" i="12"/>
  <c r="C40" i="6" s="1"/>
  <c r="I29" i="14"/>
  <c r="L29" i="14" s="1"/>
  <c r="T16" i="12"/>
  <c r="E44" i="6" s="1"/>
  <c r="T8" i="12"/>
  <c r="C44" i="6" s="1"/>
  <c r="I30" i="14"/>
  <c r="N30" i="14" s="1"/>
  <c r="T24" i="12"/>
  <c r="C45" i="6" s="1"/>
  <c r="I31" i="14"/>
  <c r="N31" i="14" s="1"/>
  <c r="W12" i="12"/>
  <c r="C49" i="6" s="1"/>
  <c r="I32" i="14"/>
  <c r="N32" i="14" s="1"/>
  <c r="W9" i="14"/>
  <c r="AC9" i="14" s="1"/>
  <c r="W11" i="14"/>
  <c r="G36" i="12"/>
  <c r="F36" i="12" s="1"/>
  <c r="E5" i="1"/>
  <c r="B12" i="12" s="1"/>
  <c r="G12" i="12" s="1"/>
  <c r="E2" i="1"/>
  <c r="B13" i="12" s="1"/>
  <c r="E6" i="1"/>
  <c r="B20" i="12" s="1"/>
  <c r="E7" i="1"/>
  <c r="B21" i="12" s="1"/>
  <c r="C22" i="12" s="1"/>
  <c r="E3" i="1"/>
  <c r="B28" i="12" s="1"/>
  <c r="E8" i="1"/>
  <c r="B29" i="12" s="1"/>
  <c r="G29" i="12" s="1"/>
  <c r="G5" i="12"/>
  <c r="F5" i="12" s="1"/>
  <c r="O3" i="14"/>
  <c r="O5" i="14"/>
  <c r="O17" i="14"/>
  <c r="O19" i="14"/>
  <c r="O25" i="14"/>
  <c r="O31" i="14"/>
  <c r="I6" i="14"/>
  <c r="N6" i="14" s="1"/>
  <c r="M5" i="14"/>
  <c r="M19" i="14"/>
  <c r="M21" i="14"/>
  <c r="M29" i="14"/>
  <c r="M31" i="14"/>
  <c r="B13" i="1"/>
  <c r="AJ33" i="14" s="1"/>
  <c r="C11" i="14"/>
  <c r="B6" i="14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2" i="14"/>
  <c r="F33" i="14"/>
  <c r="A33" i="14"/>
  <c r="T17" i="1"/>
  <c r="A13" i="1"/>
  <c r="B21" i="1"/>
  <c r="T8" i="1" s="1"/>
  <c r="T4" i="1"/>
  <c r="I2" i="12" s="1"/>
  <c r="A3" i="14"/>
  <c r="F3" i="14"/>
  <c r="A4" i="14"/>
  <c r="F4" i="14"/>
  <c r="A5" i="14"/>
  <c r="F5" i="14"/>
  <c r="A6" i="14"/>
  <c r="F6" i="14"/>
  <c r="A7" i="14"/>
  <c r="F7" i="14"/>
  <c r="A8" i="14"/>
  <c r="F8" i="14"/>
  <c r="A9" i="14"/>
  <c r="F9" i="14"/>
  <c r="A10" i="14"/>
  <c r="F10" i="14"/>
  <c r="A11" i="14"/>
  <c r="F11" i="14"/>
  <c r="A12" i="14"/>
  <c r="F12" i="14"/>
  <c r="A13" i="14"/>
  <c r="F13" i="14"/>
  <c r="A14" i="14"/>
  <c r="F14" i="14"/>
  <c r="A15" i="14"/>
  <c r="F15" i="14"/>
  <c r="A16" i="14"/>
  <c r="F16" i="14"/>
  <c r="A17" i="14"/>
  <c r="F17" i="14"/>
  <c r="A18" i="14"/>
  <c r="F18" i="14"/>
  <c r="A19" i="14"/>
  <c r="F19" i="14"/>
  <c r="A20" i="14"/>
  <c r="F20" i="14"/>
  <c r="A21" i="14"/>
  <c r="F21" i="14"/>
  <c r="A22" i="14"/>
  <c r="F22" i="14"/>
  <c r="A23" i="14"/>
  <c r="F23" i="14"/>
  <c r="A24" i="14"/>
  <c r="F24" i="14"/>
  <c r="A25" i="14"/>
  <c r="F25" i="14"/>
  <c r="A26" i="14"/>
  <c r="F26" i="14"/>
  <c r="A27" i="14"/>
  <c r="F27" i="14"/>
  <c r="A28" i="14"/>
  <c r="F28" i="14"/>
  <c r="A29" i="14"/>
  <c r="F29" i="14"/>
  <c r="A30" i="14"/>
  <c r="F30" i="14"/>
  <c r="A31" i="14"/>
  <c r="F31" i="14"/>
  <c r="A32" i="14"/>
  <c r="F32" i="14"/>
  <c r="A2" i="14"/>
  <c r="F2" i="14"/>
  <c r="U41" i="12"/>
  <c r="J66" i="12"/>
  <c r="J65" i="12"/>
  <c r="J64" i="12"/>
  <c r="J63" i="12"/>
  <c r="J62" i="12"/>
  <c r="J61" i="12"/>
  <c r="J60" i="12"/>
  <c r="J59" i="12"/>
  <c r="H1" i="2"/>
  <c r="I1" i="2"/>
  <c r="B40" i="6"/>
  <c r="B39" i="6"/>
  <c r="B38" i="6"/>
  <c r="B37" i="6"/>
  <c r="B33" i="6"/>
  <c r="B32" i="6"/>
  <c r="B31" i="6"/>
  <c r="B30" i="6"/>
  <c r="B29" i="6"/>
  <c r="B28" i="6"/>
  <c r="B27" i="6"/>
  <c r="B26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" i="6"/>
  <c r="A1" i="2"/>
  <c r="A1" i="12"/>
  <c r="L2" i="13"/>
  <c r="L3" i="13"/>
  <c r="Q27" i="13" s="1"/>
  <c r="L4" i="13"/>
  <c r="P31" i="13" s="1"/>
  <c r="L5" i="13"/>
  <c r="L7" i="13"/>
  <c r="R24" i="13" s="1"/>
  <c r="L8" i="13"/>
  <c r="L9" i="13"/>
  <c r="O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2" i="13"/>
  <c r="L39" i="12"/>
  <c r="L40" i="12"/>
  <c r="L41" i="12"/>
  <c r="L42" i="12"/>
  <c r="F32" i="13"/>
  <c r="F31" i="13"/>
  <c r="F30" i="13"/>
  <c r="F29" i="13"/>
  <c r="F28" i="13"/>
  <c r="F27" i="13"/>
  <c r="F26" i="13"/>
  <c r="F25" i="13"/>
  <c r="F24" i="13"/>
  <c r="F23" i="13"/>
  <c r="F22" i="13"/>
  <c r="F17" i="13"/>
  <c r="F16" i="13"/>
  <c r="F15" i="13"/>
  <c r="F14" i="13"/>
  <c r="F13" i="13"/>
  <c r="F12" i="13"/>
  <c r="F11" i="13"/>
  <c r="F10" i="13"/>
  <c r="F21" i="13"/>
  <c r="F20" i="13"/>
  <c r="F19" i="13"/>
  <c r="F18" i="13"/>
  <c r="F9" i="13"/>
  <c r="F8" i="13"/>
  <c r="F7" i="13"/>
  <c r="F6" i="13"/>
  <c r="F5" i="13"/>
  <c r="F4" i="13"/>
  <c r="F3" i="13"/>
  <c r="F2" i="13"/>
  <c r="B5" i="4"/>
  <c r="B4" i="4"/>
  <c r="A2" i="6"/>
  <c r="B7" i="4"/>
  <c r="B6" i="4"/>
  <c r="B3" i="4"/>
  <c r="B2" i="4"/>
  <c r="J42" i="12"/>
  <c r="J41" i="12"/>
  <c r="J40" i="12"/>
  <c r="J39" i="12"/>
  <c r="C35" i="12"/>
  <c r="C6" i="12"/>
  <c r="X1" i="12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H37" i="2"/>
  <c r="J2" i="1"/>
  <c r="J3" i="1" s="1"/>
  <c r="O35" i="12"/>
  <c r="D5" i="13"/>
  <c r="E5" i="13" s="1"/>
  <c r="B2" i="13"/>
  <c r="C2" i="13" s="1"/>
  <c r="O25" i="12"/>
  <c r="O13" i="12"/>
  <c r="R14" i="12"/>
  <c r="X20" i="12"/>
  <c r="B6" i="13"/>
  <c r="C6" i="13" s="1"/>
  <c r="D9" i="13"/>
  <c r="E9" i="13" s="1"/>
  <c r="D2" i="13"/>
  <c r="E2" i="13" s="1"/>
  <c r="B3" i="13"/>
  <c r="C3" i="13" s="1"/>
  <c r="O7" i="12"/>
  <c r="D18" i="13"/>
  <c r="H10" i="13" s="1"/>
  <c r="D3" i="13"/>
  <c r="E3" i="13" s="1"/>
  <c r="B18" i="13"/>
  <c r="C18" i="13" s="1"/>
  <c r="O9" i="12"/>
  <c r="B4" i="13"/>
  <c r="C4" i="13" s="1"/>
  <c r="B26" i="13"/>
  <c r="D4" i="13"/>
  <c r="H20" i="13" s="1"/>
  <c r="B5" i="13"/>
  <c r="C5" i="13" s="1"/>
  <c r="D19" i="13"/>
  <c r="E19" i="13" s="1"/>
  <c r="D6" i="13"/>
  <c r="H22" i="13" s="1"/>
  <c r="B19" i="13"/>
  <c r="C19" i="13" s="1"/>
  <c r="D26" i="13"/>
  <c r="H6" i="13" s="1"/>
  <c r="B7" i="13"/>
  <c r="C7" i="13" s="1"/>
  <c r="O15" i="12"/>
  <c r="D20" i="13"/>
  <c r="H12" i="13" s="1"/>
  <c r="B20" i="13"/>
  <c r="C20" i="13" s="1"/>
  <c r="D7" i="13"/>
  <c r="E7" i="13" s="1"/>
  <c r="B27" i="13"/>
  <c r="C27" i="13" s="1"/>
  <c r="O17" i="12"/>
  <c r="B8" i="13"/>
  <c r="C8" i="13" s="1"/>
  <c r="D30" i="13"/>
  <c r="H4" i="13" s="1"/>
  <c r="B32" i="13"/>
  <c r="D8" i="13"/>
  <c r="H24" i="13" s="1"/>
  <c r="B30" i="13"/>
  <c r="C30" i="13" s="1"/>
  <c r="B10" i="13"/>
  <c r="C10" i="13" s="1"/>
  <c r="W20" i="12"/>
  <c r="B9" i="13"/>
  <c r="C9" i="13" s="1"/>
  <c r="D22" i="13"/>
  <c r="H14" i="13" s="1"/>
  <c r="D21" i="13"/>
  <c r="H13" i="13" s="1"/>
  <c r="B21" i="13"/>
  <c r="C21" i="13" s="1"/>
  <c r="D10" i="13"/>
  <c r="D27" i="13"/>
  <c r="E27" i="13" s="1"/>
  <c r="B11" i="13"/>
  <c r="C11" i="13" s="1"/>
  <c r="O23" i="12"/>
  <c r="D11" i="13"/>
  <c r="E11" i="13" s="1"/>
  <c r="B22" i="13"/>
  <c r="B12" i="13"/>
  <c r="C12" i="13" s="1"/>
  <c r="D13" i="13"/>
  <c r="D23" i="13"/>
  <c r="E23" i="13" s="1"/>
  <c r="D12" i="13"/>
  <c r="H28" i="13" s="1"/>
  <c r="B14" i="13"/>
  <c r="C14" i="13" s="1"/>
  <c r="B13" i="13"/>
  <c r="C13" i="13" s="1"/>
  <c r="C32" i="6"/>
  <c r="D24" i="13"/>
  <c r="H16" i="13" s="1"/>
  <c r="B23" i="13"/>
  <c r="C23" i="13" s="1"/>
  <c r="D14" i="13"/>
  <c r="E14" i="13" s="1"/>
  <c r="B28" i="13"/>
  <c r="C28" i="13" s="1"/>
  <c r="D28" i="13"/>
  <c r="E28" i="13" s="1"/>
  <c r="H30" i="13"/>
  <c r="B15" i="13"/>
  <c r="C15" i="13" s="1"/>
  <c r="D31" i="13"/>
  <c r="B24" i="13"/>
  <c r="C24" i="13" s="1"/>
  <c r="O31" i="12"/>
  <c r="D15" i="13"/>
  <c r="E15" i="13" s="1"/>
  <c r="B16" i="13"/>
  <c r="C16" i="13" s="1"/>
  <c r="D17" i="13"/>
  <c r="E17" i="13" s="1"/>
  <c r="D16" i="13"/>
  <c r="E16" i="13" s="1"/>
  <c r="B17" i="13"/>
  <c r="C17" i="13" s="1"/>
  <c r="D25" i="13"/>
  <c r="H17" i="13" s="1"/>
  <c r="B25" i="13"/>
  <c r="C25" i="13" s="1"/>
  <c r="B29" i="13"/>
  <c r="C29" i="13" s="1"/>
  <c r="D29" i="13"/>
  <c r="H9" i="13" s="1"/>
  <c r="B31" i="13"/>
  <c r="C31" i="13" s="1"/>
  <c r="D32" i="13"/>
  <c r="E32" i="13" s="1"/>
  <c r="H21" i="13"/>
  <c r="P14" i="13"/>
  <c r="P16" i="13"/>
  <c r="L6" i="13"/>
  <c r="U9" i="14"/>
  <c r="B5" i="14"/>
  <c r="B29" i="14"/>
  <c r="B13" i="14"/>
  <c r="B21" i="14"/>
  <c r="B28" i="14"/>
  <c r="B20" i="14"/>
  <c r="B12" i="14"/>
  <c r="B4" i="14"/>
  <c r="B9" i="14"/>
  <c r="B33" i="14"/>
  <c r="B25" i="14"/>
  <c r="B17" i="14"/>
  <c r="B32" i="14"/>
  <c r="B24" i="14"/>
  <c r="B16" i="14"/>
  <c r="B8" i="14"/>
  <c r="C12" i="14"/>
  <c r="B31" i="14"/>
  <c r="B27" i="14"/>
  <c r="B23" i="14"/>
  <c r="B19" i="14"/>
  <c r="B15" i="14"/>
  <c r="B11" i="14"/>
  <c r="B7" i="14"/>
  <c r="B3" i="14"/>
  <c r="B2" i="14"/>
  <c r="B30" i="14"/>
  <c r="B26" i="14"/>
  <c r="B22" i="14"/>
  <c r="B18" i="14"/>
  <c r="B14" i="14"/>
  <c r="B10" i="14"/>
  <c r="A29" i="1"/>
  <c r="A26" i="1"/>
  <c r="A27" i="1"/>
  <c r="R30" i="14" l="1"/>
  <c r="Q30" i="14" s="1"/>
  <c r="R24" i="14"/>
  <c r="Q24" i="14" s="1"/>
  <c r="AJ26" i="14"/>
  <c r="AJ22" i="14"/>
  <c r="R2" i="14"/>
  <c r="R31" i="14"/>
  <c r="P31" i="14" s="1"/>
  <c r="R29" i="14"/>
  <c r="Q29" i="14" s="1"/>
  <c r="R27" i="14"/>
  <c r="R25" i="14"/>
  <c r="R17" i="14"/>
  <c r="R15" i="14"/>
  <c r="P15" i="14" s="1"/>
  <c r="R13" i="14"/>
  <c r="Q13" i="14" s="1"/>
  <c r="R11" i="14"/>
  <c r="P11" i="14" s="1"/>
  <c r="L15" i="14"/>
  <c r="Q22" i="13"/>
  <c r="O2" i="14"/>
  <c r="N29" i="14"/>
  <c r="E8" i="13"/>
  <c r="L25" i="14"/>
  <c r="T9" i="14"/>
  <c r="H27" i="13"/>
  <c r="L18" i="14"/>
  <c r="H15" i="13"/>
  <c r="H7" i="13"/>
  <c r="E18" i="13"/>
  <c r="D32" i="6"/>
  <c r="N13" i="14"/>
  <c r="I2" i="1"/>
  <c r="H2" i="1" s="1"/>
  <c r="D29" i="6"/>
  <c r="O24" i="14"/>
  <c r="L31" i="14"/>
  <c r="N22" i="14"/>
  <c r="C30" i="12"/>
  <c r="E30" i="12" s="1"/>
  <c r="G13" i="12"/>
  <c r="H13" i="12" s="1"/>
  <c r="C14" i="12"/>
  <c r="E14" i="12" s="1"/>
  <c r="L14" i="14"/>
  <c r="M6" i="14"/>
  <c r="O8" i="14"/>
  <c r="W24" i="14"/>
  <c r="AC24" i="14" s="1"/>
  <c r="F12" i="12"/>
  <c r="AH9" i="14"/>
  <c r="G28" i="12"/>
  <c r="AH25" i="14" s="1"/>
  <c r="C27" i="12"/>
  <c r="E27" i="12" s="1"/>
  <c r="P2" i="14"/>
  <c r="Q2" i="14"/>
  <c r="W20" i="14"/>
  <c r="AC20" i="14" s="1"/>
  <c r="Q21" i="13"/>
  <c r="L3" i="14"/>
  <c r="M27" i="14"/>
  <c r="M14" i="14"/>
  <c r="N7" i="14"/>
  <c r="O29" i="14"/>
  <c r="O22" i="14"/>
  <c r="G21" i="12"/>
  <c r="F21" i="12" s="1"/>
  <c r="W2" i="14"/>
  <c r="U2" i="14" s="1"/>
  <c r="W18" i="14"/>
  <c r="AC18" i="14" s="1"/>
  <c r="W7" i="14"/>
  <c r="R8" i="14"/>
  <c r="P8" i="14" s="1"/>
  <c r="Q19" i="13"/>
  <c r="Q15" i="13"/>
  <c r="Q17" i="13"/>
  <c r="Q25" i="13"/>
  <c r="E30" i="13"/>
  <c r="Q4" i="13"/>
  <c r="Q7" i="13"/>
  <c r="R32" i="13"/>
  <c r="M2" i="14"/>
  <c r="M25" i="14"/>
  <c r="O27" i="14"/>
  <c r="O11" i="14"/>
  <c r="W27" i="14"/>
  <c r="AC27" i="14" s="1"/>
  <c r="W17" i="14"/>
  <c r="AC17" i="14" s="1"/>
  <c r="W5" i="14"/>
  <c r="AC5" i="14" s="1"/>
  <c r="R30" i="13"/>
  <c r="AJ5" i="14"/>
  <c r="R25" i="13"/>
  <c r="R6" i="13"/>
  <c r="R27" i="13"/>
  <c r="R10" i="13"/>
  <c r="R14" i="13"/>
  <c r="R23" i="13"/>
  <c r="R13" i="13"/>
  <c r="R3" i="13"/>
  <c r="R12" i="13"/>
  <c r="R2" i="13"/>
  <c r="R15" i="13"/>
  <c r="R16" i="13"/>
  <c r="R26" i="13"/>
  <c r="R11" i="13"/>
  <c r="R29" i="13"/>
  <c r="R21" i="13"/>
  <c r="R17" i="13"/>
  <c r="R9" i="13"/>
  <c r="R18" i="13"/>
  <c r="R7" i="13"/>
  <c r="R5" i="13"/>
  <c r="R28" i="13"/>
  <c r="R19" i="13"/>
  <c r="R4" i="13"/>
  <c r="R22" i="13"/>
  <c r="R8" i="13"/>
  <c r="R20" i="13"/>
  <c r="R33" i="13"/>
  <c r="R31" i="13"/>
  <c r="T21" i="14"/>
  <c r="AC21" i="14"/>
  <c r="P17" i="14"/>
  <c r="Q17" i="14"/>
  <c r="E29" i="13"/>
  <c r="L30" i="14"/>
  <c r="M13" i="14"/>
  <c r="O15" i="14"/>
  <c r="N26" i="13"/>
  <c r="W33" i="14"/>
  <c r="H18" i="13"/>
  <c r="H3" i="13"/>
  <c r="E6" i="13"/>
  <c r="H33" i="13"/>
  <c r="L19" i="14"/>
  <c r="L8" i="14"/>
  <c r="M24" i="14"/>
  <c r="M17" i="14"/>
  <c r="M11" i="14"/>
  <c r="W31" i="14"/>
  <c r="AC31" i="14" s="1"/>
  <c r="W16" i="14"/>
  <c r="AC16" i="14" s="1"/>
  <c r="C26" i="13"/>
  <c r="E24" i="13"/>
  <c r="E26" i="13"/>
  <c r="E4" i="13"/>
  <c r="D26" i="6"/>
  <c r="L32" i="14"/>
  <c r="L26" i="14"/>
  <c r="L6" i="14"/>
  <c r="M15" i="14"/>
  <c r="O13" i="14"/>
  <c r="W29" i="14"/>
  <c r="U29" i="14" s="1"/>
  <c r="I3" i="1"/>
  <c r="H3" i="1" s="1"/>
  <c r="J4" i="1"/>
  <c r="H29" i="12"/>
  <c r="F29" i="12"/>
  <c r="I29" i="12"/>
  <c r="AH26" i="14"/>
  <c r="L16" i="14"/>
  <c r="N16" i="14"/>
  <c r="L12" i="14"/>
  <c r="N12" i="14"/>
  <c r="N22" i="13"/>
  <c r="L20" i="14"/>
  <c r="N20" i="14"/>
  <c r="Q3" i="13"/>
  <c r="Q2" i="13"/>
  <c r="Q29" i="13"/>
  <c r="AJ19" i="14"/>
  <c r="AJ24" i="14"/>
  <c r="AJ29" i="14"/>
  <c r="AJ18" i="14"/>
  <c r="AJ8" i="14"/>
  <c r="AJ20" i="14"/>
  <c r="AJ25" i="14"/>
  <c r="AJ30" i="14"/>
  <c r="AJ4" i="14"/>
  <c r="AJ9" i="14"/>
  <c r="L4" i="14"/>
  <c r="M30" i="14"/>
  <c r="N24" i="14"/>
  <c r="H5" i="12"/>
  <c r="AH2" i="14"/>
  <c r="I5" i="12"/>
  <c r="E8" i="12"/>
  <c r="E16" i="12"/>
  <c r="H26" i="13"/>
  <c r="E10" i="13"/>
  <c r="P8" i="13"/>
  <c r="P13" i="13"/>
  <c r="R32" i="14"/>
  <c r="Q32" i="14" s="1"/>
  <c r="O32" i="14"/>
  <c r="M32" i="14"/>
  <c r="W3" i="14"/>
  <c r="AC3" i="14" s="1"/>
  <c r="W25" i="14"/>
  <c r="R9" i="14"/>
  <c r="C17" i="14"/>
  <c r="P23" i="13"/>
  <c r="C18" i="14"/>
  <c r="Q20" i="13"/>
  <c r="Q26" i="13"/>
  <c r="Q11" i="13"/>
  <c r="H25" i="13"/>
  <c r="Q32" i="13"/>
  <c r="Q31" i="13"/>
  <c r="E13" i="13"/>
  <c r="H29" i="13"/>
  <c r="E22" i="13"/>
  <c r="P17" i="13"/>
  <c r="AJ2" i="14"/>
  <c r="AJ32" i="14"/>
  <c r="AJ21" i="14"/>
  <c r="L9" i="14"/>
  <c r="M9" i="14"/>
  <c r="H12" i="12"/>
  <c r="H36" i="12"/>
  <c r="I36" i="12"/>
  <c r="AH33" i="14"/>
  <c r="U11" i="14"/>
  <c r="T11" i="14"/>
  <c r="W4" i="14"/>
  <c r="N27" i="13"/>
  <c r="I12" i="12"/>
  <c r="R16" i="14"/>
  <c r="Q16" i="14" s="1"/>
  <c r="AJ6" i="14"/>
  <c r="AJ28" i="14"/>
  <c r="O30" i="14"/>
  <c r="I13" i="12"/>
  <c r="J13" i="12" s="1"/>
  <c r="C19" i="12"/>
  <c r="G20" i="12"/>
  <c r="C11" i="12"/>
  <c r="E11" i="12" s="1"/>
  <c r="N17" i="14"/>
  <c r="L17" i="14"/>
  <c r="N5" i="14"/>
  <c r="L5" i="14"/>
  <c r="L2" i="14"/>
  <c r="N2" i="14"/>
  <c r="I21" i="12"/>
  <c r="R23" i="14"/>
  <c r="R21" i="14"/>
  <c r="P21" i="14" s="1"/>
  <c r="R19" i="14"/>
  <c r="R7" i="14"/>
  <c r="P7" i="14" s="1"/>
  <c r="R5" i="14"/>
  <c r="Q5" i="14" s="1"/>
  <c r="R3" i="14"/>
  <c r="M23" i="14"/>
  <c r="M7" i="14"/>
  <c r="O23" i="14"/>
  <c r="O7" i="14"/>
  <c r="N30" i="13"/>
  <c r="D28" i="6"/>
  <c r="M16" i="14"/>
  <c r="O16" i="14"/>
  <c r="W32" i="14"/>
  <c r="W19" i="14"/>
  <c r="W13" i="14"/>
  <c r="N18" i="13"/>
  <c r="P29" i="14"/>
  <c r="N28" i="13"/>
  <c r="E21" i="13"/>
  <c r="H8" i="13"/>
  <c r="H23" i="13"/>
  <c r="M26" i="14"/>
  <c r="M18" i="14"/>
  <c r="M10" i="14"/>
  <c r="N10" i="14"/>
  <c r="W15" i="14"/>
  <c r="H31" i="13"/>
  <c r="D31" i="6"/>
  <c r="H11" i="13"/>
  <c r="N27" i="14"/>
  <c r="N23" i="14"/>
  <c r="AC11" i="14"/>
  <c r="W28" i="14"/>
  <c r="W23" i="14"/>
  <c r="W8" i="14"/>
  <c r="D33" i="6"/>
  <c r="R28" i="14"/>
  <c r="R20" i="14"/>
  <c r="Q20" i="14" s="1"/>
  <c r="R12" i="14"/>
  <c r="P12" i="14" s="1"/>
  <c r="R4" i="14"/>
  <c r="P4" i="14" s="1"/>
  <c r="P24" i="14"/>
  <c r="N29" i="13"/>
  <c r="H32" i="13"/>
  <c r="E12" i="13"/>
  <c r="E20" i="13"/>
  <c r="H19" i="13"/>
  <c r="M28" i="14"/>
  <c r="M20" i="14"/>
  <c r="M12" i="14"/>
  <c r="M4" i="14"/>
  <c r="O20" i="14"/>
  <c r="AC12" i="14"/>
  <c r="U12" i="14"/>
  <c r="T12" i="14"/>
  <c r="L21" i="14"/>
  <c r="N21" i="14"/>
  <c r="N11" i="14"/>
  <c r="L11" i="14"/>
  <c r="E25" i="13"/>
  <c r="C22" i="13"/>
  <c r="E31" i="13"/>
  <c r="N31" i="13"/>
  <c r="H5" i="13"/>
  <c r="N28" i="14"/>
  <c r="N32" i="13"/>
  <c r="H2" i="13"/>
  <c r="C32" i="13"/>
  <c r="E27" i="6"/>
  <c r="D27" i="6" s="1"/>
  <c r="N24" i="13"/>
  <c r="N20" i="13"/>
  <c r="N23" i="13"/>
  <c r="N21" i="13"/>
  <c r="N19" i="13"/>
  <c r="D30" i="6"/>
  <c r="N25" i="13"/>
  <c r="R22" i="14"/>
  <c r="W14" i="14"/>
  <c r="R14" i="14"/>
  <c r="W30" i="14"/>
  <c r="R6" i="14"/>
  <c r="W22" i="14"/>
  <c r="E32" i="12"/>
  <c r="E6" i="12"/>
  <c r="D6" i="12" s="1"/>
  <c r="E19" i="12"/>
  <c r="E22" i="12"/>
  <c r="E34" i="12"/>
  <c r="E35" i="12"/>
  <c r="E10" i="12"/>
  <c r="E18" i="12"/>
  <c r="E26" i="12"/>
  <c r="Q31" i="14"/>
  <c r="R26" i="14"/>
  <c r="W6" i="14"/>
  <c r="R18" i="14"/>
  <c r="W10" i="14"/>
  <c r="R10" i="14"/>
  <c r="W26" i="14"/>
  <c r="C5" i="14"/>
  <c r="C28" i="14"/>
  <c r="C8" i="14"/>
  <c r="C23" i="14"/>
  <c r="C7" i="14"/>
  <c r="C30" i="14"/>
  <c r="C14" i="14"/>
  <c r="C29" i="14"/>
  <c r="C13" i="14"/>
  <c r="C24" i="14"/>
  <c r="C4" i="14"/>
  <c r="C19" i="14"/>
  <c r="C3" i="14"/>
  <c r="C26" i="14"/>
  <c r="C10" i="14"/>
  <c r="C25" i="14"/>
  <c r="C9" i="14"/>
  <c r="C20" i="14"/>
  <c r="C16" i="14"/>
  <c r="C31" i="14"/>
  <c r="C15" i="14"/>
  <c r="T7" i="1"/>
  <c r="C22" i="14"/>
  <c r="C6" i="14"/>
  <c r="C21" i="14"/>
  <c r="C2" i="14"/>
  <c r="C32" i="14"/>
  <c r="C33" i="14"/>
  <c r="C27" i="14"/>
  <c r="P20" i="13"/>
  <c r="P29" i="13"/>
  <c r="P12" i="13"/>
  <c r="P6" i="13"/>
  <c r="P19" i="13"/>
  <c r="P10" i="13"/>
  <c r="P3" i="13"/>
  <c r="P15" i="13"/>
  <c r="P25" i="13"/>
  <c r="P21" i="13"/>
  <c r="P33" i="13"/>
  <c r="P28" i="13"/>
  <c r="P18" i="13"/>
  <c r="P2" i="13"/>
  <c r="P9" i="13"/>
  <c r="P5" i="13"/>
  <c r="P26" i="13"/>
  <c r="P4" i="13"/>
  <c r="P7" i="13"/>
  <c r="P11" i="13"/>
  <c r="P30" i="13"/>
  <c r="P22" i="13"/>
  <c r="P24" i="13"/>
  <c r="P27" i="13"/>
  <c r="P32" i="13"/>
  <c r="Q16" i="13"/>
  <c r="Q6" i="13"/>
  <c r="Q23" i="13"/>
  <c r="Q12" i="13"/>
  <c r="Q24" i="13"/>
  <c r="Q10" i="13"/>
  <c r="Q13" i="13"/>
  <c r="Q18" i="13"/>
  <c r="Q14" i="13"/>
  <c r="Q28" i="13"/>
  <c r="Q33" i="13"/>
  <c r="Q9" i="13"/>
  <c r="Q8" i="13"/>
  <c r="Q5" i="13"/>
  <c r="Q30" i="13"/>
  <c r="AJ7" i="14"/>
  <c r="AJ3" i="14"/>
  <c r="AJ31" i="14"/>
  <c r="AJ27" i="14"/>
  <c r="AJ23" i="14"/>
  <c r="U32" i="14"/>
  <c r="U25" i="14"/>
  <c r="U21" i="14"/>
  <c r="Q11" i="14" l="1"/>
  <c r="P30" i="14"/>
  <c r="Q15" i="14"/>
  <c r="P13" i="14"/>
  <c r="T24" i="14"/>
  <c r="F28" i="12"/>
  <c r="H21" i="12"/>
  <c r="Q25" i="14"/>
  <c r="P25" i="14"/>
  <c r="AH18" i="14"/>
  <c r="Q8" i="14"/>
  <c r="P27" i="14"/>
  <c r="Q27" i="14"/>
  <c r="Q4" i="14"/>
  <c r="K13" i="12"/>
  <c r="AF10" i="14" s="1"/>
  <c r="L13" i="12"/>
  <c r="AE10" i="14"/>
  <c r="AG10" i="14" s="1"/>
  <c r="U3" i="14"/>
  <c r="AH10" i="14"/>
  <c r="T3" i="14"/>
  <c r="F13" i="12"/>
  <c r="C11" i="6"/>
  <c r="U18" i="14"/>
  <c r="P32" i="14"/>
  <c r="Q21" i="14"/>
  <c r="T16" i="14"/>
  <c r="P20" i="14"/>
  <c r="T20" i="14"/>
  <c r="U16" i="14"/>
  <c r="T17" i="14"/>
  <c r="U17" i="14"/>
  <c r="T18" i="14"/>
  <c r="P5" i="14"/>
  <c r="T27" i="14"/>
  <c r="T32" i="14"/>
  <c r="AC32" i="14"/>
  <c r="U5" i="14"/>
  <c r="T5" i="14"/>
  <c r="I28" i="12"/>
  <c r="H28" i="12"/>
  <c r="P16" i="14"/>
  <c r="U7" i="14"/>
  <c r="AC7" i="14"/>
  <c r="T7" i="14"/>
  <c r="T2" i="14"/>
  <c r="AC2" i="14"/>
  <c r="T31" i="14"/>
  <c r="U33" i="14"/>
  <c r="AC33" i="14"/>
  <c r="T33" i="14"/>
  <c r="AC29" i="14"/>
  <c r="T29" i="14"/>
  <c r="T19" i="14"/>
  <c r="AC19" i="14"/>
  <c r="J21" i="12"/>
  <c r="K21" i="12" s="1"/>
  <c r="AF18" i="14" s="1"/>
  <c r="L21" i="12"/>
  <c r="AE18" i="14"/>
  <c r="AG18" i="14" s="1"/>
  <c r="C15" i="6"/>
  <c r="I20" i="12"/>
  <c r="AH17" i="14"/>
  <c r="F20" i="12"/>
  <c r="H20" i="12"/>
  <c r="Q7" i="14"/>
  <c r="P19" i="14"/>
  <c r="Q19" i="14"/>
  <c r="J12" i="12"/>
  <c r="K12" i="12" s="1"/>
  <c r="AF9" i="14" s="1"/>
  <c r="L12" i="12"/>
  <c r="E10" i="6"/>
  <c r="AE9" i="14"/>
  <c r="AG9" i="14" s="1"/>
  <c r="J36" i="12"/>
  <c r="K36" i="12" s="1"/>
  <c r="AF33" i="14" s="1"/>
  <c r="L36" i="12"/>
  <c r="E22" i="6"/>
  <c r="AE33" i="14"/>
  <c r="AG33" i="14" s="1"/>
  <c r="C7" i="6"/>
  <c r="J5" i="12"/>
  <c r="K5" i="12" s="1"/>
  <c r="AF2" i="14" s="1"/>
  <c r="L5" i="12"/>
  <c r="AE2" i="14"/>
  <c r="AG2" i="14" s="1"/>
  <c r="AE26" i="14"/>
  <c r="AG26" i="14" s="1"/>
  <c r="C19" i="6"/>
  <c r="J29" i="12"/>
  <c r="K29" i="12" s="1"/>
  <c r="AF26" i="14" s="1"/>
  <c r="L29" i="12"/>
  <c r="AC25" i="14"/>
  <c r="T25" i="14"/>
  <c r="P3" i="14"/>
  <c r="Q3" i="14"/>
  <c r="J5" i="1"/>
  <c r="I4" i="1"/>
  <c r="H4" i="1" s="1"/>
  <c r="AC13" i="14"/>
  <c r="T13" i="14"/>
  <c r="U13" i="14"/>
  <c r="P23" i="14"/>
  <c r="Q23" i="14"/>
  <c r="AC4" i="14"/>
  <c r="T4" i="14"/>
  <c r="U4" i="14"/>
  <c r="Q9" i="14"/>
  <c r="P9" i="14"/>
  <c r="AC8" i="14"/>
  <c r="T8" i="14"/>
  <c r="U8" i="14"/>
  <c r="AC23" i="14"/>
  <c r="T23" i="14"/>
  <c r="Q12" i="14"/>
  <c r="P28" i="14"/>
  <c r="Q28" i="14"/>
  <c r="AC28" i="14"/>
  <c r="T28" i="14"/>
  <c r="T15" i="14"/>
  <c r="U15" i="14"/>
  <c r="AC15" i="14"/>
  <c r="AC26" i="14"/>
  <c r="T26" i="14"/>
  <c r="U26" i="14"/>
  <c r="Q6" i="14"/>
  <c r="P6" i="14"/>
  <c r="Q14" i="14"/>
  <c r="P14" i="14"/>
  <c r="Q22" i="14"/>
  <c r="P22" i="14"/>
  <c r="Q10" i="14"/>
  <c r="P10" i="14"/>
  <c r="I30" i="12"/>
  <c r="AC6" i="14"/>
  <c r="T6" i="14"/>
  <c r="U6" i="14"/>
  <c r="I22" i="12"/>
  <c r="I35" i="12"/>
  <c r="B6" i="12"/>
  <c r="G6" i="12" s="1"/>
  <c r="AH3" i="14" s="1"/>
  <c r="D7" i="12"/>
  <c r="Q18" i="14"/>
  <c r="P18" i="14"/>
  <c r="I14" i="12"/>
  <c r="P26" i="14"/>
  <c r="Q26" i="14"/>
  <c r="I19" i="12"/>
  <c r="H6" i="12"/>
  <c r="I6" i="12"/>
  <c r="AC22" i="14"/>
  <c r="T22" i="14"/>
  <c r="U22" i="14"/>
  <c r="T30" i="14"/>
  <c r="AC30" i="14"/>
  <c r="T14" i="14"/>
  <c r="U14" i="14"/>
  <c r="AC14" i="14"/>
  <c r="AC10" i="14"/>
  <c r="T10" i="14"/>
  <c r="U10" i="14"/>
  <c r="I11" i="12"/>
  <c r="G14" i="14"/>
  <c r="AM14" i="14" s="1"/>
  <c r="G22" i="14"/>
  <c r="AM22" i="14" s="1"/>
  <c r="G30" i="14"/>
  <c r="AM30" i="14" s="1"/>
  <c r="G7" i="14"/>
  <c r="AM7" i="14" s="1"/>
  <c r="V23" i="14"/>
  <c r="V7" i="14"/>
  <c r="G11" i="14"/>
  <c r="AM11" i="14" s="1"/>
  <c r="G19" i="14"/>
  <c r="AM19" i="14" s="1"/>
  <c r="G27" i="14"/>
  <c r="AM27" i="14" s="1"/>
  <c r="G4" i="14"/>
  <c r="AM4" i="14" s="1"/>
  <c r="V22" i="14"/>
  <c r="V6" i="14"/>
  <c r="G12" i="14"/>
  <c r="AM12" i="14" s="1"/>
  <c r="G20" i="14"/>
  <c r="AM20" i="14" s="1"/>
  <c r="G28" i="14"/>
  <c r="AM28" i="14" s="1"/>
  <c r="V21" i="14"/>
  <c r="V5" i="14"/>
  <c r="G17" i="14"/>
  <c r="AM17" i="14" s="1"/>
  <c r="G29" i="14"/>
  <c r="AM29" i="14" s="1"/>
  <c r="V20" i="14"/>
  <c r="V4" i="14"/>
  <c r="V19" i="14"/>
  <c r="V3" i="14"/>
  <c r="V18" i="14"/>
  <c r="V2" i="14"/>
  <c r="G2" i="14"/>
  <c r="AM2" i="14" s="1"/>
  <c r="G9" i="14"/>
  <c r="AM9" i="14" s="1"/>
  <c r="G18" i="14"/>
  <c r="AM18" i="14" s="1"/>
  <c r="G26" i="14"/>
  <c r="AM26" i="14" s="1"/>
  <c r="G3" i="14"/>
  <c r="AM3" i="14" s="1"/>
  <c r="V31" i="14"/>
  <c r="V15" i="14"/>
  <c r="G8" i="14"/>
  <c r="AM8" i="14" s="1"/>
  <c r="G15" i="14"/>
  <c r="AM15" i="14" s="1"/>
  <c r="G23" i="14"/>
  <c r="AM23" i="14" s="1"/>
  <c r="G31" i="14"/>
  <c r="AM31" i="14" s="1"/>
  <c r="V30" i="14"/>
  <c r="V14" i="14"/>
  <c r="G10" i="14"/>
  <c r="AM10" i="14" s="1"/>
  <c r="G16" i="14"/>
  <c r="AM16" i="14" s="1"/>
  <c r="G24" i="14"/>
  <c r="AM24" i="14" s="1"/>
  <c r="G32" i="14"/>
  <c r="AM32" i="14" s="1"/>
  <c r="V29" i="14"/>
  <c r="V13" i="14"/>
  <c r="V28" i="14"/>
  <c r="V12" i="14"/>
  <c r="V10" i="14"/>
  <c r="V25" i="14"/>
  <c r="G25" i="14"/>
  <c r="AM25" i="14" s="1"/>
  <c r="G6" i="14"/>
  <c r="AM6" i="14" s="1"/>
  <c r="V8" i="14"/>
  <c r="V11" i="14"/>
  <c r="G5" i="14"/>
  <c r="AM5" i="14" s="1"/>
  <c r="V9" i="14"/>
  <c r="V24" i="14"/>
  <c r="V26" i="14"/>
  <c r="V33" i="14"/>
  <c r="G13" i="14"/>
  <c r="AM13" i="14" s="1"/>
  <c r="G21" i="14"/>
  <c r="AM21" i="14" s="1"/>
  <c r="V16" i="14"/>
  <c r="V27" i="14"/>
  <c r="V17" i="14"/>
  <c r="V32" i="14"/>
  <c r="U31" i="14"/>
  <c r="U30" i="14"/>
  <c r="U28" i="14"/>
  <c r="U27" i="14"/>
  <c r="U24" i="14"/>
  <c r="U23" i="14"/>
  <c r="U20" i="14"/>
  <c r="U19" i="14"/>
  <c r="F6" i="12" l="1"/>
  <c r="Z3" i="14"/>
  <c r="AB3" i="14" s="1"/>
  <c r="E18" i="6"/>
  <c r="L28" i="12"/>
  <c r="AE25" i="14"/>
  <c r="AG25" i="14" s="1"/>
  <c r="J28" i="12"/>
  <c r="K28" i="12" s="1"/>
  <c r="AF25" i="14" s="1"/>
  <c r="Y26" i="14"/>
  <c r="E14" i="6"/>
  <c r="AE17" i="14"/>
  <c r="AG17" i="14" s="1"/>
  <c r="L20" i="12"/>
  <c r="J20" i="12"/>
  <c r="K20" i="12" s="1"/>
  <c r="AF17" i="14" s="1"/>
  <c r="Y15" i="14"/>
  <c r="AJ15" i="14" s="1"/>
  <c r="J6" i="1"/>
  <c r="I5" i="1"/>
  <c r="H5" i="1" s="1"/>
  <c r="Y7" i="14"/>
  <c r="Y10" i="14"/>
  <c r="AJ10" i="14" s="1"/>
  <c r="Z14" i="14"/>
  <c r="Y19" i="14"/>
  <c r="Y4" i="14"/>
  <c r="Z29" i="14"/>
  <c r="AB29" i="14" s="1"/>
  <c r="Y14" i="14"/>
  <c r="AJ14" i="14" s="1"/>
  <c r="AB14" i="14" s="1"/>
  <c r="Y29" i="14"/>
  <c r="Z4" i="14"/>
  <c r="AB4" i="14" s="1"/>
  <c r="Z15" i="14"/>
  <c r="AB15" i="14" s="1"/>
  <c r="Z6" i="14"/>
  <c r="AB6" i="14" s="1"/>
  <c r="Z8" i="14"/>
  <c r="AB8" i="14" s="1"/>
  <c r="Y23" i="14"/>
  <c r="Y33" i="14"/>
  <c r="Z30" i="14"/>
  <c r="AB30" i="14" s="1"/>
  <c r="Y8" i="14"/>
  <c r="L19" i="12"/>
  <c r="K19" i="12"/>
  <c r="AF16" i="14" s="1"/>
  <c r="AE16" i="14"/>
  <c r="AG16" i="14" s="1"/>
  <c r="J19" i="12"/>
  <c r="C14" i="6"/>
  <c r="Y32" i="14"/>
  <c r="Y28" i="14"/>
  <c r="Y5" i="14"/>
  <c r="Z23" i="14"/>
  <c r="AB23" i="14" s="1"/>
  <c r="Z33" i="14"/>
  <c r="AB33" i="14" s="1"/>
  <c r="Y13" i="14"/>
  <c r="AJ13" i="14" s="1"/>
  <c r="Y6" i="14"/>
  <c r="Y12" i="14"/>
  <c r="AJ12" i="14" s="1"/>
  <c r="Z12" i="14"/>
  <c r="Z26" i="14"/>
  <c r="AB26" i="14" s="1"/>
  <c r="L6" i="12"/>
  <c r="AE3" i="14"/>
  <c r="J6" i="12"/>
  <c r="E7" i="6"/>
  <c r="D7" i="6" s="1"/>
  <c r="K6" i="12"/>
  <c r="AF3" i="14" s="1"/>
  <c r="L14" i="12"/>
  <c r="AE11" i="14"/>
  <c r="AG11" i="14" s="1"/>
  <c r="J14" i="12"/>
  <c r="K14" i="12"/>
  <c r="AF11" i="14" s="1"/>
  <c r="E11" i="6"/>
  <c r="D11" i="6" s="1"/>
  <c r="L11" i="12"/>
  <c r="AE8" i="14"/>
  <c r="AG8" i="14" s="1"/>
  <c r="J11" i="12"/>
  <c r="K11" i="12"/>
  <c r="AF8" i="14" s="1"/>
  <c r="C10" i="6"/>
  <c r="D10" i="6" s="1"/>
  <c r="Z32" i="14"/>
  <c r="AB32" i="14" s="1"/>
  <c r="Z2" i="14"/>
  <c r="AB2" i="14" s="1"/>
  <c r="Y16" i="14"/>
  <c r="AJ16" i="14" s="1"/>
  <c r="Z18" i="14"/>
  <c r="AB18" i="14" s="1"/>
  <c r="Y18" i="14"/>
  <c r="Y9" i="14"/>
  <c r="Y24" i="14"/>
  <c r="L22" i="12"/>
  <c r="AE19" i="14"/>
  <c r="AG19" i="14" s="1"/>
  <c r="J22" i="12"/>
  <c r="K22" i="12"/>
  <c r="AF19" i="14" s="1"/>
  <c r="E15" i="6"/>
  <c r="D15" i="6" s="1"/>
  <c r="Y30" i="14"/>
  <c r="Z22" i="14"/>
  <c r="AB22" i="14" s="1"/>
  <c r="Y31" i="14"/>
  <c r="Y3" i="14"/>
  <c r="Z20" i="14"/>
  <c r="AB20" i="14" s="1"/>
  <c r="Z5" i="14"/>
  <c r="AB5" i="14" s="1"/>
  <c r="Z19" i="14"/>
  <c r="AB19" i="14" s="1"/>
  <c r="Z9" i="14"/>
  <c r="AB9" i="14" s="1"/>
  <c r="Y2" i="14"/>
  <c r="Z7" i="14"/>
  <c r="AB7" i="14" s="1"/>
  <c r="Z28" i="14"/>
  <c r="AB28" i="14" s="1"/>
  <c r="Z16" i="14"/>
  <c r="Z17" i="14"/>
  <c r="Z25" i="14"/>
  <c r="AB25" i="14" s="1"/>
  <c r="D8" i="12"/>
  <c r="B7" i="12"/>
  <c r="G7" i="12" s="1"/>
  <c r="L30" i="12"/>
  <c r="AE27" i="14"/>
  <c r="AG27" i="14" s="1"/>
  <c r="J30" i="12"/>
  <c r="K30" i="12"/>
  <c r="AF27" i="14" s="1"/>
  <c r="E19" i="6"/>
  <c r="D19" i="6" s="1"/>
  <c r="Z10" i="14"/>
  <c r="Y22" i="14"/>
  <c r="Y25" i="14"/>
  <c r="Z11" i="14"/>
  <c r="Y20" i="14"/>
  <c r="Z27" i="14"/>
  <c r="AB27" i="14" s="1"/>
  <c r="Z31" i="14"/>
  <c r="AB31" i="14" s="1"/>
  <c r="Y11" i="14"/>
  <c r="AJ11" i="14" s="1"/>
  <c r="Y17" i="14"/>
  <c r="AJ17" i="14" s="1"/>
  <c r="Z13" i="14"/>
  <c r="Z21" i="14"/>
  <c r="AB21" i="14" s="1"/>
  <c r="Y21" i="14"/>
  <c r="Z24" i="14"/>
  <c r="AB24" i="14" s="1"/>
  <c r="Y27" i="14"/>
  <c r="L35" i="12"/>
  <c r="AE32" i="14"/>
  <c r="AG32" i="14" s="1"/>
  <c r="J35" i="12"/>
  <c r="K35" i="12"/>
  <c r="AF32" i="14" s="1"/>
  <c r="C22" i="6"/>
  <c r="D22" i="6" s="1"/>
  <c r="D14" i="6" l="1"/>
  <c r="AB17" i="14"/>
  <c r="AB10" i="14"/>
  <c r="I6" i="1"/>
  <c r="H6" i="1" s="1"/>
  <c r="J7" i="1"/>
  <c r="AB16" i="14"/>
  <c r="AB12" i="14"/>
  <c r="H7" i="12"/>
  <c r="I7" i="12"/>
  <c r="AH4" i="14"/>
  <c r="F7" i="12"/>
  <c r="AB11" i="14"/>
  <c r="B8" i="12"/>
  <c r="G8" i="12" s="1"/>
  <c r="D9" i="12"/>
  <c r="AG3" i="14"/>
  <c r="AB13" i="14"/>
  <c r="J8" i="1" l="1"/>
  <c r="I7" i="1"/>
  <c r="H7" i="1" s="1"/>
  <c r="B9" i="12"/>
  <c r="G9" i="12" s="1"/>
  <c r="D10" i="12"/>
  <c r="F8" i="12"/>
  <c r="AH5" i="14"/>
  <c r="I8" i="12"/>
  <c r="H8" i="12"/>
  <c r="L7" i="12"/>
  <c r="AE4" i="14"/>
  <c r="J7" i="12"/>
  <c r="K7" i="12" s="1"/>
  <c r="AF4" i="14" s="1"/>
  <c r="C8" i="6"/>
  <c r="J9" i="1" l="1"/>
  <c r="I8" i="1"/>
  <c r="H8" i="1" s="1"/>
  <c r="B10" i="12"/>
  <c r="G10" i="12" s="1"/>
  <c r="D11" i="12"/>
  <c r="AG4" i="14"/>
  <c r="L8" i="12"/>
  <c r="AE5" i="14"/>
  <c r="AG5" i="14" s="1"/>
  <c r="J8" i="12"/>
  <c r="K8" i="12" s="1"/>
  <c r="AF5" i="14" s="1"/>
  <c r="E8" i="6"/>
  <c r="D8" i="6" s="1"/>
  <c r="I9" i="12"/>
  <c r="H9" i="12"/>
  <c r="F9" i="12"/>
  <c r="AH6" i="14"/>
  <c r="F10" i="12" l="1"/>
  <c r="AH7" i="14"/>
  <c r="I10" i="12"/>
  <c r="H10" i="12"/>
  <c r="I9" i="1"/>
  <c r="H9" i="1" s="1"/>
  <c r="J10" i="1"/>
  <c r="L9" i="12"/>
  <c r="AE6" i="14"/>
  <c r="J9" i="12"/>
  <c r="K9" i="12" s="1"/>
  <c r="AF6" i="14" s="1"/>
  <c r="C9" i="6"/>
  <c r="D12" i="12"/>
  <c r="D13" i="12" s="1"/>
  <c r="D14" i="12" s="1"/>
  <c r="B11" i="12"/>
  <c r="G11" i="12" s="1"/>
  <c r="H11" i="12" l="1"/>
  <c r="F11" i="12"/>
  <c r="AH8" i="14"/>
  <c r="L10" i="12"/>
  <c r="AE7" i="14"/>
  <c r="AG7" i="14" s="1"/>
  <c r="E9" i="6"/>
  <c r="D9" i="6" s="1"/>
  <c r="J10" i="12"/>
  <c r="K10" i="12" s="1"/>
  <c r="AF7" i="14" s="1"/>
  <c r="J11" i="1"/>
  <c r="I10" i="1"/>
  <c r="H10" i="1" s="1"/>
  <c r="B14" i="12"/>
  <c r="G14" i="12" s="1"/>
  <c r="D15" i="12"/>
  <c r="AG6" i="14"/>
  <c r="H14" i="12" l="1"/>
  <c r="AH11" i="14"/>
  <c r="F14" i="12"/>
  <c r="I11" i="1"/>
  <c r="H11" i="1" s="1"/>
  <c r="J12" i="1"/>
  <c r="D16" i="12"/>
  <c r="B15" i="12"/>
  <c r="G15" i="12" s="1"/>
  <c r="J13" i="1" l="1"/>
  <c r="I12" i="1"/>
  <c r="H12" i="1" s="1"/>
  <c r="I15" i="12"/>
  <c r="H15" i="12"/>
  <c r="AH12" i="14"/>
  <c r="F15" i="12"/>
  <c r="D17" i="12"/>
  <c r="B16" i="12"/>
  <c r="G16" i="12" s="1"/>
  <c r="J14" i="1" l="1"/>
  <c r="I13" i="1"/>
  <c r="H13" i="1" s="1"/>
  <c r="H16" i="12"/>
  <c r="F16" i="12"/>
  <c r="I16" i="12"/>
  <c r="AH13" i="14"/>
  <c r="B17" i="12"/>
  <c r="G17" i="12" s="1"/>
  <c r="D18" i="12"/>
  <c r="L15" i="12"/>
  <c r="AE12" i="14"/>
  <c r="J15" i="12"/>
  <c r="K15" i="12" s="1"/>
  <c r="AF12" i="14" s="1"/>
  <c r="C12" i="6"/>
  <c r="J15" i="1" l="1"/>
  <c r="I14" i="1"/>
  <c r="H14" i="1" s="1"/>
  <c r="L16" i="12"/>
  <c r="AE13" i="14"/>
  <c r="AG13" i="14" s="1"/>
  <c r="J16" i="12"/>
  <c r="K16" i="12" s="1"/>
  <c r="AF13" i="14" s="1"/>
  <c r="E12" i="6"/>
  <c r="D12" i="6" s="1"/>
  <c r="D19" i="12"/>
  <c r="B18" i="12"/>
  <c r="G18" i="12" s="1"/>
  <c r="AG12" i="14"/>
  <c r="I17" i="12"/>
  <c r="H17" i="12"/>
  <c r="F17" i="12"/>
  <c r="AH14" i="14"/>
  <c r="AH15" i="14" l="1"/>
  <c r="H18" i="12"/>
  <c r="F18" i="12"/>
  <c r="I18" i="12"/>
  <c r="I15" i="1"/>
  <c r="H15" i="1" s="1"/>
  <c r="J16" i="1"/>
  <c r="AE14" i="14"/>
  <c r="J17" i="12"/>
  <c r="K17" i="12" s="1"/>
  <c r="AF14" i="14" s="1"/>
  <c r="L17" i="12"/>
  <c r="C13" i="6"/>
  <c r="B19" i="12"/>
  <c r="G19" i="12" s="1"/>
  <c r="D20" i="12"/>
  <c r="D21" i="12" s="1"/>
  <c r="D22" i="12" s="1"/>
  <c r="H19" i="12" l="1"/>
  <c r="AH16" i="14"/>
  <c r="F19" i="12"/>
  <c r="J18" i="12"/>
  <c r="K18" i="12" s="1"/>
  <c r="AF15" i="14" s="1"/>
  <c r="L18" i="12"/>
  <c r="E13" i="6"/>
  <c r="D13" i="6" s="1"/>
  <c r="AE15" i="14"/>
  <c r="AG15" i="14" s="1"/>
  <c r="I16" i="1"/>
  <c r="H16" i="1" s="1"/>
  <c r="J17" i="1"/>
  <c r="B22" i="12"/>
  <c r="G22" i="12" s="1"/>
  <c r="D23" i="12"/>
  <c r="AG14" i="14"/>
  <c r="AH19" i="14" l="1"/>
  <c r="F22" i="12"/>
  <c r="H22" i="12"/>
  <c r="J18" i="1"/>
  <c r="I17" i="1"/>
  <c r="H17" i="1" s="1"/>
  <c r="D24" i="12"/>
  <c r="B23" i="12"/>
  <c r="G23" i="12" s="1"/>
  <c r="I18" i="1" l="1"/>
  <c r="H18" i="1" s="1"/>
  <c r="J19" i="1"/>
  <c r="H23" i="12"/>
  <c r="I23" i="12"/>
  <c r="AH20" i="14"/>
  <c r="F23" i="12"/>
  <c r="D25" i="12"/>
  <c r="B24" i="12"/>
  <c r="G24" i="12" s="1"/>
  <c r="I19" i="1" l="1"/>
  <c r="H19" i="1" s="1"/>
  <c r="J20" i="1"/>
  <c r="I24" i="12"/>
  <c r="H24" i="12"/>
  <c r="F24" i="12"/>
  <c r="AH21" i="14"/>
  <c r="B25" i="12"/>
  <c r="G25" i="12" s="1"/>
  <c r="D26" i="12"/>
  <c r="L23" i="12"/>
  <c r="AE20" i="14"/>
  <c r="AG20" i="14" s="1"/>
  <c r="C16" i="6"/>
  <c r="J23" i="12"/>
  <c r="K23" i="12" s="1"/>
  <c r="AF20" i="14" s="1"/>
  <c r="J21" i="1" l="1"/>
  <c r="I20" i="1"/>
  <c r="H20" i="1" s="1"/>
  <c r="D27" i="12"/>
  <c r="B26" i="12"/>
  <c r="G26" i="12" s="1"/>
  <c r="I25" i="12"/>
  <c r="H25" i="12"/>
  <c r="F25" i="12"/>
  <c r="AH22" i="14"/>
  <c r="L24" i="12"/>
  <c r="AE21" i="14"/>
  <c r="AG21" i="14" s="1"/>
  <c r="E16" i="6"/>
  <c r="D16" i="6" s="1"/>
  <c r="J24" i="12"/>
  <c r="K24" i="12" s="1"/>
  <c r="AF21" i="14" s="1"/>
  <c r="J22" i="1" l="1"/>
  <c r="I21" i="1"/>
  <c r="H21" i="1" s="1"/>
  <c r="L25" i="12"/>
  <c r="AE22" i="14"/>
  <c r="AG22" i="14" s="1"/>
  <c r="J25" i="12"/>
  <c r="K25" i="12" s="1"/>
  <c r="AF22" i="14" s="1"/>
  <c r="C17" i="6"/>
  <c r="H26" i="12"/>
  <c r="I26" i="12"/>
  <c r="AH23" i="14"/>
  <c r="F26" i="12"/>
  <c r="B27" i="12"/>
  <c r="G27" i="12" s="1"/>
  <c r="D28" i="12"/>
  <c r="D29" i="12" s="1"/>
  <c r="D30" i="12" s="1"/>
  <c r="I27" i="12" l="1"/>
  <c r="H27" i="12"/>
  <c r="AH24" i="14"/>
  <c r="F27" i="12"/>
  <c r="J23" i="1"/>
  <c r="I22" i="1"/>
  <c r="H22" i="1" s="1"/>
  <c r="L26" i="12"/>
  <c r="AE23" i="14"/>
  <c r="AG23" i="14" s="1"/>
  <c r="J26" i="12"/>
  <c r="K26" i="12" s="1"/>
  <c r="AF23" i="14" s="1"/>
  <c r="E17" i="6"/>
  <c r="D17" i="6" s="1"/>
  <c r="B30" i="12"/>
  <c r="G30" i="12" s="1"/>
  <c r="D31" i="12"/>
  <c r="AH27" i="14" l="1"/>
  <c r="F30" i="12"/>
  <c r="H30" i="12"/>
  <c r="AE24" i="14"/>
  <c r="AG24" i="14" s="1"/>
  <c r="J27" i="12"/>
  <c r="K27" i="12"/>
  <c r="AF24" i="14" s="1"/>
  <c r="L27" i="12"/>
  <c r="C18" i="6"/>
  <c r="D18" i="6" s="1"/>
  <c r="J24" i="1"/>
  <c r="I23" i="1"/>
  <c r="H23" i="1" s="1"/>
  <c r="D32" i="12"/>
  <c r="B31" i="12"/>
  <c r="G31" i="12" s="1"/>
  <c r="J25" i="1" l="1"/>
  <c r="I24" i="1"/>
  <c r="H24" i="1" s="1"/>
  <c r="I31" i="12"/>
  <c r="H31" i="12"/>
  <c r="F31" i="12"/>
  <c r="AH28" i="14"/>
  <c r="B32" i="12"/>
  <c r="G32" i="12" s="1"/>
  <c r="D33" i="12"/>
  <c r="F32" i="12" l="1"/>
  <c r="AH29" i="14"/>
  <c r="I32" i="12"/>
  <c r="H32" i="12"/>
  <c r="J26" i="1"/>
  <c r="I25" i="1"/>
  <c r="H25" i="1" s="1"/>
  <c r="D34" i="12"/>
  <c r="B33" i="12"/>
  <c r="G33" i="12" s="1"/>
  <c r="L31" i="12"/>
  <c r="C20" i="6"/>
  <c r="AE28" i="14"/>
  <c r="AG28" i="14" s="1"/>
  <c r="J31" i="12"/>
  <c r="K31" i="12" s="1"/>
  <c r="AF28" i="14" s="1"/>
  <c r="L32" i="12" l="1"/>
  <c r="E20" i="6"/>
  <c r="D20" i="6" s="1"/>
  <c r="AE29" i="14"/>
  <c r="AG29" i="14" s="1"/>
  <c r="J32" i="12"/>
  <c r="K32" i="12" s="1"/>
  <c r="AF29" i="14" s="1"/>
  <c r="I26" i="1"/>
  <c r="H26" i="1" s="1"/>
  <c r="J27" i="1"/>
  <c r="I33" i="12"/>
  <c r="H33" i="12"/>
  <c r="AH30" i="14"/>
  <c r="F33" i="12"/>
  <c r="B34" i="12"/>
  <c r="G34" i="12" s="1"/>
  <c r="D35" i="12"/>
  <c r="J28" i="1" l="1"/>
  <c r="I27" i="1"/>
  <c r="H27" i="1" s="1"/>
  <c r="I34" i="12"/>
  <c r="H34" i="12"/>
  <c r="F34" i="12"/>
  <c r="AH31" i="14"/>
  <c r="B35" i="12"/>
  <c r="G35" i="12" s="1"/>
  <c r="D36" i="12"/>
  <c r="J33" i="12"/>
  <c r="K33" i="12" s="1"/>
  <c r="AF30" i="14" s="1"/>
  <c r="AE30" i="14"/>
  <c r="AG30" i="14" s="1"/>
  <c r="C21" i="6"/>
  <c r="L33" i="12"/>
  <c r="AH32" i="14" l="1"/>
  <c r="H35" i="12"/>
  <c r="F35" i="12"/>
  <c r="J29" i="1"/>
  <c r="I28" i="1"/>
  <c r="H28" i="1" s="1"/>
  <c r="L34" i="12"/>
  <c r="AE31" i="14"/>
  <c r="AG31" i="14" s="1"/>
  <c r="J34" i="12"/>
  <c r="K34" i="12" s="1"/>
  <c r="AF31" i="14" s="1"/>
  <c r="E21" i="6"/>
  <c r="D21" i="6" s="1"/>
  <c r="N15" i="13"/>
  <c r="N5" i="13"/>
  <c r="N4" i="13"/>
  <c r="N12" i="13"/>
  <c r="N16" i="13"/>
  <c r="N14" i="13"/>
  <c r="N6" i="13"/>
  <c r="N3" i="13"/>
  <c r="N9" i="13"/>
  <c r="N13" i="13"/>
  <c r="N7" i="13"/>
  <c r="N2" i="13"/>
  <c r="N17" i="13"/>
  <c r="N11" i="13"/>
  <c r="N8" i="13"/>
  <c r="N10" i="13"/>
  <c r="J30" i="1" l="1"/>
  <c r="I29" i="1"/>
  <c r="H29" i="1" s="1"/>
  <c r="AN11" i="14"/>
  <c r="AN28" i="14"/>
  <c r="AN21" i="14"/>
  <c r="AO30" i="14"/>
  <c r="AL30" i="14" s="1"/>
  <c r="AO14" i="14"/>
  <c r="AL14" i="14" s="1"/>
  <c r="AN26" i="14"/>
  <c r="AO27" i="14"/>
  <c r="AL27" i="14" s="1"/>
  <c r="AN20" i="14"/>
  <c r="AO6" i="14"/>
  <c r="AL6" i="14" s="1"/>
  <c r="AO2" i="14"/>
  <c r="AL2" i="14" s="1"/>
  <c r="AN8" i="14"/>
  <c r="AO15" i="14"/>
  <c r="AL15" i="14" s="1"/>
  <c r="AN3" i="14"/>
  <c r="AN18" i="14"/>
  <c r="AO11" i="14"/>
  <c r="AL11" i="14" s="1"/>
  <c r="AN10" i="14"/>
  <c r="AN6" i="14"/>
  <c r="AO18" i="14"/>
  <c r="AL18" i="14" s="1"/>
  <c r="AN27" i="14"/>
  <c r="AN32" i="14"/>
  <c r="AO25" i="14"/>
  <c r="AL25" i="14" s="1"/>
  <c r="AO8" i="14"/>
  <c r="AL8" i="14" s="1"/>
  <c r="AO23" i="14"/>
  <c r="AL23" i="14" s="1"/>
  <c r="AO16" i="14"/>
  <c r="AL16" i="14" s="1"/>
  <c r="AN12" i="14"/>
  <c r="AN25" i="14"/>
  <c r="AN5" i="14"/>
  <c r="AO22" i="14"/>
  <c r="AL22" i="14" s="1"/>
  <c r="AN19" i="14"/>
  <c r="AO26" i="14"/>
  <c r="AL26" i="14" s="1"/>
  <c r="AN29" i="14"/>
  <c r="AO4" i="14"/>
  <c r="AL4" i="14" s="1"/>
  <c r="AN22" i="14"/>
  <c r="AO21" i="14"/>
  <c r="AL21" i="14" s="1"/>
  <c r="AN14" i="14"/>
  <c r="AO29" i="14"/>
  <c r="AL29" i="14" s="1"/>
  <c r="AN13" i="14"/>
  <c r="AN17" i="14"/>
  <c r="AO24" i="14"/>
  <c r="AL24" i="14" s="1"/>
  <c r="AN31" i="14"/>
  <c r="AO17" i="14"/>
  <c r="AL17" i="14" s="1"/>
  <c r="AO12" i="14"/>
  <c r="AL12" i="14" s="1"/>
  <c r="AN23" i="14"/>
  <c r="AO9" i="14"/>
  <c r="AL9" i="14" s="1"/>
  <c r="AN7" i="14"/>
  <c r="AN24" i="14"/>
  <c r="AO3" i="14"/>
  <c r="AL3" i="14" s="1"/>
  <c r="AO7" i="14"/>
  <c r="AL7" i="14" s="1"/>
  <c r="AO20" i="14"/>
  <c r="AL20" i="14" s="1"/>
  <c r="AO13" i="14"/>
  <c r="AL13" i="14" s="1"/>
  <c r="AO28" i="14"/>
  <c r="AL28" i="14" s="1"/>
  <c r="AO5" i="14"/>
  <c r="AL5" i="14" s="1"/>
  <c r="AO31" i="14"/>
  <c r="AL31" i="14" s="1"/>
  <c r="AN30" i="14"/>
  <c r="AO19" i="14"/>
  <c r="AL19" i="14" s="1"/>
  <c r="AN15" i="14"/>
  <c r="AN16" i="14"/>
  <c r="AO10" i="14"/>
  <c r="AL10" i="14" s="1"/>
  <c r="AN2" i="14"/>
  <c r="AN4" i="14"/>
  <c r="AO32" i="14"/>
  <c r="AL32" i="14" s="1"/>
  <c r="AN9" i="14"/>
  <c r="I30" i="1" l="1"/>
  <c r="H30" i="1" s="1"/>
  <c r="J31" i="1"/>
  <c r="I31" i="1" l="1"/>
  <c r="H31" i="1" s="1"/>
  <c r="J32" i="1"/>
  <c r="I32" i="1" l="1"/>
  <c r="H32" i="1" s="1"/>
  <c r="J33" i="1"/>
  <c r="I33" i="1" s="1"/>
  <c r="H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Kostas Koutsaftis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Στα Ενωσιακά η Ένωση (πχ. ΣΤ), αλλιώς ΕΦΟΑ ή όποιος άλλος.</t>
        </r>
      </text>
    </comment>
    <comment ref="A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1"/>
          </rPr>
          <t>ο Σύλλογος</t>
        </r>
      </text>
    </comment>
    <comment ref="A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1"/>
          </rPr>
          <t>Ε3, Ε4 … G1, G2, ...</t>
        </r>
      </text>
    </comment>
    <comment ref="A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1"/>
          </rPr>
          <t>Φύλλο και ηλικία, πχ. Α12, Α14, κτλ.</t>
        </r>
      </text>
    </comment>
    <comment ref="A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1"/>
          </rPr>
          <t>Καταχωρείστε πρώτα την έναρξη του Κ.Τ. για να εντοπίσετε την βδομάδα του τουρνουά.</t>
        </r>
      </text>
    </comment>
    <comment ref="A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1"/>
          </rPr>
          <t>Ημ/νία έναρξης Κυρίως Ταμπλό. Αυτό καθορίζει και την βδομάδα του Τουρνουά</t>
        </r>
      </text>
    </comment>
  </commentList>
</comments>
</file>

<file path=xl/sharedStrings.xml><?xml version="1.0" encoding="utf-8"?>
<sst xmlns="http://schemas.openxmlformats.org/spreadsheetml/2006/main" count="15297" uniqueCount="1846">
  <si>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</si>
  <si>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</si>
  <si>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</si>
  <si>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</si>
  <si>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</si>
  <si>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</si>
  <si>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Τηλέφωνο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</si>
  <si>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</si>
  <si>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</si>
  <si>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</si>
  <si>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</si>
  <si>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</si>
  <si>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</si>
  <si>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</si>
  <si>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</si>
  <si>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</si>
  <si>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>Θέσεις</t>
  </si>
  <si>
    <t>space pos</t>
  </si>
  <si>
    <t>από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</si>
  <si>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</si>
  <si>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</si>
  <si>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</si>
  <si>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</si>
  <si>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</si>
  <si>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</si>
  <si>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Πρόγραμμα αγώνων</t>
  </si>
  <si>
    <t>επώνυμο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</si>
  <si>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</si>
  <si>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</si>
  <si>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</si>
  <si>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</si>
  <si>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</si>
  <si>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</si>
  <si>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</si>
  <si>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</si>
  <si>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</si>
  <si>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SortPts</t>
  </si>
  <si>
    <t>Walk over</t>
  </si>
  <si>
    <t>med</t>
  </si>
  <si>
    <t>Pts</t>
  </si>
  <si>
    <t xml:space="preserve">0 0 0 0 0 0 0 0 0 0 0 0 0 0 0 0 0 0 0 0 0 0 0 0 0 0 0 0 0 0 0 0 0 0 0 0 0 0 0 0  </t>
  </si>
  <si>
    <t>BoldPlayers</t>
  </si>
  <si>
    <t>βαθμοί</t>
  </si>
  <si>
    <t>Rnd</t>
  </si>
  <si>
    <t xml:space="preserve">Κατηγορία: </t>
  </si>
  <si>
    <t>-</t>
  </si>
  <si>
    <t>round</t>
  </si>
  <si>
    <t>winner</t>
  </si>
  <si>
    <t>looser</t>
  </si>
  <si>
    <t>score</t>
  </si>
  <si>
    <t>Set-up</t>
  </si>
  <si>
    <t>Α12</t>
  </si>
  <si>
    <t>Α14</t>
  </si>
  <si>
    <t>Α16</t>
  </si>
  <si>
    <t>Α18</t>
  </si>
  <si>
    <t>Κ12</t>
  </si>
  <si>
    <t>Κ14</t>
  </si>
  <si>
    <t>Κ16</t>
  </si>
  <si>
    <t>Κ18</t>
  </si>
  <si>
    <t>Α10</t>
  </si>
  <si>
    <t>Κ10</t>
  </si>
  <si>
    <t>ΑΝΔ</t>
  </si>
  <si>
    <t>ΓΥΝ</t>
  </si>
  <si>
    <t>1ος</t>
  </si>
  <si>
    <t>2ος</t>
  </si>
  <si>
    <t>9-16</t>
  </si>
  <si>
    <t>17-32</t>
  </si>
  <si>
    <t xml:space="preserve">grade: </t>
  </si>
  <si>
    <t xml:space="preserve">title: </t>
  </si>
  <si>
    <t xml:space="preserve">category: </t>
  </si>
  <si>
    <t xml:space="preserve">period: </t>
  </si>
  <si>
    <t>1st</t>
  </si>
  <si>
    <t>2nd</t>
  </si>
  <si>
    <t>3_4</t>
  </si>
  <si>
    <t>5_8</t>
  </si>
  <si>
    <t>9_16</t>
  </si>
  <si>
    <t>17_32</t>
  </si>
  <si>
    <t xml:space="preserve"> Player </t>
  </si>
  <si>
    <t xml:space="preserve"> Position </t>
  </si>
  <si>
    <t>ΟΑ ΓΛΥΦΑΔΑΣ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</si>
  <si>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</si>
  <si>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</si>
  <si>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</si>
  <si>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</si>
  <si>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</si>
  <si>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</si>
  <si>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</si>
  <si>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</si>
  <si>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</si>
  <si>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w35</t>
  </si>
  <si>
    <t>w40</t>
  </si>
  <si>
    <t>w45</t>
  </si>
  <si>
    <t>w50</t>
  </si>
  <si>
    <t>w55</t>
  </si>
  <si>
    <t>Juniors</t>
  </si>
  <si>
    <t>Serniors</t>
  </si>
  <si>
    <t xml:space="preserve">organizer: </t>
  </si>
  <si>
    <t xml:space="preserve">club: </t>
  </si>
  <si>
    <t xml:space="preserve">filename: </t>
  </si>
  <si>
    <t>category</t>
  </si>
  <si>
    <t>title</t>
  </si>
  <si>
    <t>club</t>
  </si>
  <si>
    <t>organizer</t>
  </si>
  <si>
    <t>draw#</t>
  </si>
  <si>
    <t>drawSize</t>
  </si>
  <si>
    <t xml:space="preserve">Τηλέφωνο τουρνουά: </t>
  </si>
  <si>
    <t xml:space="preserve">Έναρξη Κ.Τ.: </t>
  </si>
  <si>
    <t xml:space="preserve">Λήξη τουρνουά: </t>
  </si>
  <si>
    <t>Ε3</t>
  </si>
  <si>
    <t xml:space="preserve">Βδομάδα: </t>
  </si>
  <si>
    <t xml:space="preserve">week: </t>
  </si>
  <si>
    <t>Ε1-12</t>
  </si>
  <si>
    <t>Ε1-14</t>
  </si>
  <si>
    <t>Ε1-16</t>
  </si>
  <si>
    <t>Ε1-18</t>
  </si>
  <si>
    <t>Ε2-12</t>
  </si>
  <si>
    <t>Ε2-14</t>
  </si>
  <si>
    <t>Ε2-16</t>
  </si>
  <si>
    <t>Ε3-12</t>
  </si>
  <si>
    <t>Ε3-14</t>
  </si>
  <si>
    <t>Ε3-16</t>
  </si>
  <si>
    <t>Ε4-12</t>
  </si>
  <si>
    <t>Ε4-14</t>
  </si>
  <si>
    <t>Ε4-16</t>
  </si>
  <si>
    <t>ΑΑ ΑΙΓΑΛΕΩ</t>
  </si>
  <si>
    <t>Θ</t>
  </si>
  <si>
    <t>Ε4</t>
  </si>
  <si>
    <t>ΑΑ ΑΛΜΠΑΤΡΟΣ</t>
  </si>
  <si>
    <t>Β</t>
  </si>
  <si>
    <t>ΑΑ ΚΕΡΚΥΡΑΣ</t>
  </si>
  <si>
    <t>Δ</t>
  </si>
  <si>
    <t>ΑΑ ΝΑΟΥΣΑΣ</t>
  </si>
  <si>
    <t>Γ</t>
  </si>
  <si>
    <t>ΑΑΑ ΑΛΙΜΟΥ</t>
  </si>
  <si>
    <t>ΙΑ</t>
  </si>
  <si>
    <t>ΑΓΟ ΕΥΡΥΑΛΗ ΓΛΥΦΑΔΑΣ</t>
  </si>
  <si>
    <t>ΑΓΟ ΘΕΣΠΡΩΤΙΚΟΥ</t>
  </si>
  <si>
    <t>ΑΓΟ ΝΑΥΠΑΚΤΟΥ</t>
  </si>
  <si>
    <t>ΑΓΟ ΦΙΛΙΠΠΙΑΔΑΣ</t>
  </si>
  <si>
    <t>ΑΓΣ ΜΥΛΩΝ Ο ΛΕΡΝΟΣ</t>
  </si>
  <si>
    <t>ΣΤ</t>
  </si>
  <si>
    <t>ΑΕ ΚΑΛΑΒΡΥΤΩΝ</t>
  </si>
  <si>
    <t>ΑΕ ΠΟΡΤΟ ΡΑΦΤΗ</t>
  </si>
  <si>
    <t>Η</t>
  </si>
  <si>
    <t>ΑΕΚ ΤΡΙΠΟΛΗΣ</t>
  </si>
  <si>
    <t>ΑΕΤ ΝΙΚΗ ΠΑΤΡΩΝ</t>
  </si>
  <si>
    <t>ΑΘΛ ΑΚΑΔ ΙΩΑΝΝΙΝΩΝ</t>
  </si>
  <si>
    <t>ΑΘΛ ΚΕΝΤΡΟ ΑΝΤΙΣΦ ΛΑΜΙΑΣ</t>
  </si>
  <si>
    <t>Ε</t>
  </si>
  <si>
    <t>ΑΙΟΛΟΣ ΑΛ ΙΛΙΟΥ</t>
  </si>
  <si>
    <t>ΑΚ ΖΩΓΡΑΦΟΥ</t>
  </si>
  <si>
    <t>ΑΚΑ ΜΑΡΑΘΩΝΑ</t>
  </si>
  <si>
    <t>ΑΚΑΔ ΑΝΤΙΣΦ ΙΩΑΝΝΙΝΩΝ</t>
  </si>
  <si>
    <t>ΑΚΑΔ ΑΝΤΙΣΦ ΣΕΡΡΩΝ 2008</t>
  </si>
  <si>
    <t>Α</t>
  </si>
  <si>
    <t>ΑΚΑΔ ΑΝΤΙΣΦ ΧΑΝΙΩΝ</t>
  </si>
  <si>
    <t>Ζ</t>
  </si>
  <si>
    <t>ΑΜΕΣ Ν ΕΡΥΘΡΑΙΑΣ</t>
  </si>
  <si>
    <t>ΑΝΟ ΓΛΥΦΑΔΑΣ</t>
  </si>
  <si>
    <t>ΑΝΣ ΕΛΛΗΝΙΚΙΩΤΩΝ</t>
  </si>
  <si>
    <t>ΑΟ ΑΙΓΙΟΥ ΜΟΡΕΑΣ</t>
  </si>
  <si>
    <t>ΑΟ ΑΜΥΝΤΑΣ ΥΜΗΤΤΟΥ</t>
  </si>
  <si>
    <t>ΑΟ ΑΤΛΑΝΤΙΣ</t>
  </si>
  <si>
    <t>ΑΟ ΒΑΡΗΣ ΑΝΑΓΥΡΟΥΣ</t>
  </si>
  <si>
    <t>ΑΟ ΒΟΥΛΙΑΓΜΕΝΗΣ</t>
  </si>
  <si>
    <t>ΑΟ ΓΛΥΦΑΔΑΣ ΦΙΛΙΑ 2000</t>
  </si>
  <si>
    <t>ΑΟ ΔΙΑΣ ΠΟΛΙΧΝΗΣ</t>
  </si>
  <si>
    <t>ΑΟ ΔΙΛΟΦΟ ΒΑΡΗΣ</t>
  </si>
  <si>
    <t>ΑΟ ΕΜΙΛΕΟΝ</t>
  </si>
  <si>
    <t>ΑΟ ΘΕΡΜΗΣ ΘΕΡΜΑΙΟΣ</t>
  </si>
  <si>
    <t>ΑΟ ΚΑΒΑΛΑΣ ΜΑΚΕΔΟΝΙΚΟΣ</t>
  </si>
  <si>
    <t>ΑΟ ΚΑΛΛΙΤΕΧΝΟΥΠΟΛΗΣ</t>
  </si>
  <si>
    <t>ΑΟ ΚΗΦΙΣΙΑΣ</t>
  </si>
  <si>
    <t>ΑΟ ΚΡΑΝΙΔΙΟΥ</t>
  </si>
  <si>
    <t>ΑΟ ΚΥΔΩΝΙΑΣ</t>
  </si>
  <si>
    <t>ΑΟ ΛΑΓΟΝΗΣΙΟΥ</t>
  </si>
  <si>
    <t>ΑΟ ΛΑΤΩ ΑΓ ΝΙΚΟΛΑΟΥ</t>
  </si>
  <si>
    <t>ΑΟ ΛΙΒΑΔΕΙΩΝ ΒΟΥΡΕΙΟΣ</t>
  </si>
  <si>
    <t>ΑΟ ΜΕΓΑΣ ΑΛΕΞΑΝΔΡΟΣ</t>
  </si>
  <si>
    <t>ΑΟ ΜΥΤΙΛΗΝΗΣ</t>
  </si>
  <si>
    <t>ΑΟ Ν ΣΜΥΡΝΗΣ ΜΙΛΩΝ</t>
  </si>
  <si>
    <t>ΑΟ ΝΦ ΑΤΤΑΛΟΣ</t>
  </si>
  <si>
    <t>ΑΟ ΟΡΕΣΤΙΑΔΑΣ</t>
  </si>
  <si>
    <t>ΑΟ Π ΦΑΛΗΡΟΥ</t>
  </si>
  <si>
    <t>ΑΟ ΠΕΥΚΗΣ TIE BREAK</t>
  </si>
  <si>
    <t>ΑΟ ΠΟΣΕΙΔΩΝ ΛΟΥΤΡΑΚΙΟΥ</t>
  </si>
  <si>
    <t>ΑΟ ΣΙΚΥΩΝΟΣ ΚΙΑΤΟΥ</t>
  </si>
  <si>
    <t>ΑΟ ΤΑΤΟΪΟΥ</t>
  </si>
  <si>
    <t>ΑΟ ΤΕΡΨΙΘΕΑΣ ΓΛΥΦΑΔΑΣ</t>
  </si>
  <si>
    <t>ΑΟ ΦΙΛΙΠΠΟΣ ΠΟΛΥΔΡΟΣΟΥ</t>
  </si>
  <si>
    <t>ΑΟ ΧΡΥΣΟΥΠΟΛΗΣ</t>
  </si>
  <si>
    <t>ΑΟΑ ΑΙΓΑΛΕΩ 92</t>
  </si>
  <si>
    <t>ΑΟΑ ΑΛΕΞΑΝΔΡΟΣ Β</t>
  </si>
  <si>
    <t>ΑΟΑ ΑΜΠΕΛ ΜΕΝΕΜΕΝΗΣ</t>
  </si>
  <si>
    <t>ΑΟΑ ΑΡΓΥΡΟΥΠΟΛΗΣ</t>
  </si>
  <si>
    <t>ΑΟΑ ΑΤΤΙΚΟΣ ΗΛΙΟΣ</t>
  </si>
  <si>
    <t>ΑΟΑ ΔΗΜΟΥ ΕΛΕΥΘΕΡΩΝ</t>
  </si>
  <si>
    <t>ΑΟΑ ΗΛΙΟΥΠΟΛΗΣ</t>
  </si>
  <si>
    <t>ΑΟΑ ΚΑΒΑΛΑΣ</t>
  </si>
  <si>
    <t>ΑΟΑ ΚΑΤΕΡΙΝΗΣ</t>
  </si>
  <si>
    <t>ΑΟΑ ΛΕ ΡΑΚΕΤ</t>
  </si>
  <si>
    <t>ΑΟΑ ΜΕΓΑΛΟΠΟΛΗΣ</t>
  </si>
  <si>
    <t>ΑΟΑ Ν ΠΕΡΑΜΟΥ ΤΙΤΑΝΕΣ</t>
  </si>
  <si>
    <t>ΑΟΑ ΠΑΠΑΓΟΥ</t>
  </si>
  <si>
    <t>ΑΟΑ ΠΑΤΡΩΝ</t>
  </si>
  <si>
    <t>ΑΟΑ ΠΡΩΤΑΘΛ ΚΑΒΑΛΑΣ</t>
  </si>
  <si>
    <t>ΑΟΑ ΣΤΑΥΡΟΥΠΟΛΗΣ ΙΦΙΤΟΣ</t>
  </si>
  <si>
    <t>ΑΟΑ ΦΙΛΟΘΕΗΣ</t>
  </si>
  <si>
    <t>ΑΟΑ ΧΑΪΔΑΡΙΟΥ</t>
  </si>
  <si>
    <t>ΑΠΜΣ ΑΣΚΗΣΗ ΗΡΑΚΛΕΙΟΥ</t>
  </si>
  <si>
    <t>ΑΡΚΑΔΙΚΟΣ ΟΑ ΑΤΛΑΣ</t>
  </si>
  <si>
    <t>ΑΣ ΑΚΑΔ ΠΡΩΤΑΘΛ ΠΕΥΚΩΝ</t>
  </si>
  <si>
    <t>ΑΣ ΑΚΡΟΠΟΛΙΣ</t>
  </si>
  <si>
    <t>ΑΣ ΑΠΟΛΛΩΝ ΚΑΛΥΜΝΟΥ</t>
  </si>
  <si>
    <t>ΑΣ ΒΑ ΚΥΝΟΥΡΙΑΣ ΑΙΟΛΟΣ</t>
  </si>
  <si>
    <t>ΑΣ ΒΕΡΟΙΑΣ ΗΜΑΘΙΩΝ</t>
  </si>
  <si>
    <t>ΑΣ Δ ΚΟΛΛΕΓΙΟΥ ICBS 2009</t>
  </si>
  <si>
    <t>ΑΣ Η ΠΑΡΝΗΘΑ</t>
  </si>
  <si>
    <t>ΑΣ ΚΑΡΠΕΝΗΣΙ ΤΕΝΙΣ ΚΛΑΜΠ</t>
  </si>
  <si>
    <t>ΑΣ ΚΟΛΛΕΓΙΟΥ ΝΤΕΡΗ</t>
  </si>
  <si>
    <t>ΑΣ ΜΑΧΗΤΕΣ ΠΕΥΚΩΝ</t>
  </si>
  <si>
    <t>ΑΣ Ν ΒΟΥΤΖΑ ΠΡΟΟΔΟΣ</t>
  </si>
  <si>
    <t>ΑΣ ΝΗΡΕΑΣ ΒΕΡΟΙΑΣ</t>
  </si>
  <si>
    <t>ΑΣ ΟΛΥΜΠ ΧΩΡΙΟΥ Ο ΦΟΙΒΟΣ</t>
  </si>
  <si>
    <t>ΑΣ ΟΡΦΕΑΣ ΛΑΡΙΣΑΣ</t>
  </si>
  <si>
    <t>ΑΣ ΠΕΡΑ</t>
  </si>
  <si>
    <t>ΑΣ ΣΠΑΡΤΑΚΟΣ ΓΛΥΦΑΔΑΣ</t>
  </si>
  <si>
    <t>ΑΣ ΤΕΝΙΣ ΚΛΑΜΠ ΚΟΖΑΝΗΣ</t>
  </si>
  <si>
    <t>ΑΣ ΦΛΟΓΑ ΑΘΗΝΩΝ</t>
  </si>
  <si>
    <t>ΑΣΑ ΑΓΡΙΝΙΟΥ</t>
  </si>
  <si>
    <t>ΑΣΑ ΓΡΕΒΕΝΩΝ</t>
  </si>
  <si>
    <t>ΑΣΑ ΖΕΦΥΡΟΣ</t>
  </si>
  <si>
    <t>ΑΣΑ ΛΑΡΙΣΑΣ</t>
  </si>
  <si>
    <t>ΑΣΑ ΜΑΥΡΟΧΩΡΙΟΥ ΚΑΣΤΟΡΙΑΣ</t>
  </si>
  <si>
    <t>ΑΣΑ ΠΑΜΒΩΤΙΣ ΙΩΑΝΝΙΝΩΝ</t>
  </si>
  <si>
    <t>ΑΣΑ ΠΑΝΟΡΑΜΑΤΟΣ ΠΥΛΑΙΑΣ</t>
  </si>
  <si>
    <t>ΑΣΑ ΩΡΩΠΟΥ</t>
  </si>
  <si>
    <t>ΑΤ ΧΟΛΑΡΓΟΥ</t>
  </si>
  <si>
    <t>ΑΨΛ ΑΓ ΓΕΩΡΓΙΟΥ ΗΣΙΟΔΟΣ</t>
  </si>
  <si>
    <t>ΑΨΛ ΜΕΔΕΩΝ</t>
  </si>
  <si>
    <t>ΓΑΕ ΤΡΙΦΥΛΙΑΣ ΚΥΠΑΡΙΣΣΕΥΣ</t>
  </si>
  <si>
    <t>ΓΑΣ ΓΟΥΡΝΩΝ</t>
  </si>
  <si>
    <t>ΓΑΣ ΘΥΕΛΛΑ ΦΕΡΩΝ</t>
  </si>
  <si>
    <t>ΓΑΣ ΚΑΡΑΤΕ ΕΡΜΗΣ</t>
  </si>
  <si>
    <t>ΓΑΣ ΜΑΓΝΗΣΙΑΣ</t>
  </si>
  <si>
    <t>ΓΕ ΠΡΕΒΕΖΑΣ</t>
  </si>
  <si>
    <t>ΓΟ ΠΕΡΙΣΤΕΡΙΟΥ ΠΑΛΑΣΚΑΣ</t>
  </si>
  <si>
    <t>ΓΣ ΕΛΕΥΘ ΚΟΡΔ ΑΡΓΟΝΑΥΤΕΣ</t>
  </si>
  <si>
    <t>ΓΣ ΗΛΙΟΥΠΟΛΗΣ</t>
  </si>
  <si>
    <t>ΓΣ ΙΤΕΑΣ</t>
  </si>
  <si>
    <t>ΓΣ ΚΗΦΙΣΙΑΣ</t>
  </si>
  <si>
    <t>ΓΣ ΚΟΡΩΠΙΟΥ</t>
  </si>
  <si>
    <t>ΓΣ ΛΙΒΥΚΟΣ ΙΕΡΑΠΕΤΡΑΣ</t>
  </si>
  <si>
    <t>ΓΣ Ν ΙΩΝΙΑΣ ΑΤΤΙΚΗΣ</t>
  </si>
  <si>
    <t>ΔΑΣ ΑΝΩ ΛΙΟΣΙΩΝ</t>
  </si>
  <si>
    <t>ΕΑΟ ΗΛΙΣ</t>
  </si>
  <si>
    <t>ΕΑΣ ΛΑΚΚΑΣ ΣΥΜΠΟΛΙΤΕΙΑΣ</t>
  </si>
  <si>
    <t>ΕΑΣ ΟΛΥΜΠΙΑΔΑ</t>
  </si>
  <si>
    <t>ΕΑΤΕΚ ΕΛΛ ΚΟΛΛΕΓΙΟΥ</t>
  </si>
  <si>
    <t>ΕΣΟ ΕΠΙΚΟΥΡΟΣ ΠΟΛΙΧΝΗΣ</t>
  </si>
  <si>
    <t>ΕΦΤ ΑΙΟΛΙΚΗ</t>
  </si>
  <si>
    <t>ΖΑΚΥΝΘΙΝΟΣ ΑΟΑ</t>
  </si>
  <si>
    <t>ΗΡΑΚΛΕΙΟ ΟΑΑ</t>
  </si>
  <si>
    <t>ΚΑ ΑΓΡΙΝΙΟΥ</t>
  </si>
  <si>
    <t>ΚΕΝΤΡΟ ΑΝΤΙΣΦ ΛΙΒΑΔΕΙΑΣ</t>
  </si>
  <si>
    <t>ΚΕΡΚΥΡΑΪΚΗ ΑΚΑΔ ΤΕΝΝΙΣ</t>
  </si>
  <si>
    <t>ΚΕΡΚΥΡΑΪΚΗ ΛΤ</t>
  </si>
  <si>
    <t>ΚΕΦΑΛΛΗΝΙΑΚΟΣ ΟΑ</t>
  </si>
  <si>
    <t>Λ ΠΟΛΙΤΙΣΜΟΥ ΦΛΩΡΙΝΑΣ</t>
  </si>
  <si>
    <t>ΛΑΡΙΣΑΪΚΟΣ ΟΑ</t>
  </si>
  <si>
    <t>ΜΑΣ ΑΤΡΟΜΗΤΟΣ ΤΡΙΑΔΙΟΥ</t>
  </si>
  <si>
    <t>ΜΓΣ ΑΠΟΛΛΩΝ ΚΑΛΑΜΑΡΙΑΣ</t>
  </si>
  <si>
    <t>ΝΑΥΠΛΙΑΚΟΣ ΟΑ</t>
  </si>
  <si>
    <t>ΝΟ ΘΕΣΣΑΛΟΝΙΚΗΣ</t>
  </si>
  <si>
    <t>ΝΟ ΚΑΛΑΜΑΚΙΟΥ</t>
  </si>
  <si>
    <t>ΝΟΝΑΜ</t>
  </si>
  <si>
    <t>ΟΑ ΑΓ ΑΝΑΡΓΥΡΩΝ</t>
  </si>
  <si>
    <t>ΟΑ ΑΓ ΠΑΡΑΣΚΕΥΗΣ</t>
  </si>
  <si>
    <t>ΟΑ ΑΓ ΣΟΥΛΑ ΡΟΔΟΥ</t>
  </si>
  <si>
    <t>ΟΑ ΑΓΡΙΝΙΟΥ</t>
  </si>
  <si>
    <t>ΟΑ ΑΘΗΝΩΝ</t>
  </si>
  <si>
    <t>ΟΑ ΑΘΛΗΤ ΠΑΙΔΕΙΑ</t>
  </si>
  <si>
    <t>ΟΑ ΑΙΓΙΑΛΕΙΑΣ</t>
  </si>
  <si>
    <t>ΟΑ ΑΛΕΞΑΝΔΡΟΣ ΒΕΡΟΙΑΣ</t>
  </si>
  <si>
    <t>ΟΑ ΑΛΕΞΑΝΔΡΟΥΠΟΛΗΣ</t>
  </si>
  <si>
    <t>ΟΑ ΑΛΙΜΟΥ</t>
  </si>
  <si>
    <t>ΟΑ ΑΝΑΤΟΛΙΚΗΣ ΦΘΙΩΤΙΔΑΣ</t>
  </si>
  <si>
    <t>ΟΑ ΑΝΑΦΛΥΣΤΟΣ ΣΑΡΩΝΙΔΑΣ</t>
  </si>
  <si>
    <t>ΟΑ ΑΡΓΟΥΣ</t>
  </si>
  <si>
    <t>ΟΑ ΑΡΙΔΑΙΑΣ</t>
  </si>
  <si>
    <t>ΟΑ ΑΡΤΑΣ</t>
  </si>
  <si>
    <t>ΟΑ ΒΕΡΟΙΑΣ</t>
  </si>
  <si>
    <t>ΟΑ ΒΙΚΕΛΑΣ ΒΕΡΟΙΑΣ</t>
  </si>
  <si>
    <t>ΟΑ ΒΟΛΟΥ</t>
  </si>
  <si>
    <t>ΟΑ ΒΟΥΛΙΑΓΜΕΝΗΣ Μ ΑΣΣΟΙ</t>
  </si>
  <si>
    <t>ΟΑ ΒΡΙΛΗΣΣΙΩΝ</t>
  </si>
  <si>
    <t>ΟΑ ΓΙΑΝΝΙΤΣΩΝ</t>
  </si>
  <si>
    <t>ΟΑ ΓΟΥΔΗ</t>
  </si>
  <si>
    <t>ΟΑ ΕΔΕΣΣΑΣ</t>
  </si>
  <si>
    <t>ΟΑ ΕΛΕΥΣΙΝΑΣ ΑΙΣΧΥΛΟΣ</t>
  </si>
  <si>
    <t>ΟΑ ΖΩΓΡΑΦΟΥ</t>
  </si>
  <si>
    <t>ΟΑ ΘΕΣΠΡΩΤΙΑΣ ΤΙΤΑΝΗ</t>
  </si>
  <si>
    <t>ΟΑ ΘΕΣΣΑΛΟΝΙΚΗΣ</t>
  </si>
  <si>
    <t>ΟΑ ΘΗΒΑΣ</t>
  </si>
  <si>
    <t>ΟΑ ΙΑΛΥΣΣΟΣ ΡΟΔΟΥ</t>
  </si>
  <si>
    <t>ΟΑ ΙΩΑΝΝΙΝΩΝ</t>
  </si>
  <si>
    <t>ΟΑ ΙΩΛΚΟΣ ΒΟΛΟΥ</t>
  </si>
  <si>
    <t>ΟΑ ΚΑΒΑΛΑΣ ΑΛΕΞΑΝΔΡΟΣ</t>
  </si>
  <si>
    <t>ΟΑ ΚΑΛΑΜΑΚΙΟΥ</t>
  </si>
  <si>
    <t>ΟΑ ΚΑΛΑΜΑΡΙΑΣ</t>
  </si>
  <si>
    <t>ΟΑ ΚΑΛΑΜΑΤΑΣ</t>
  </si>
  <si>
    <t>ΟΑ ΚΑΡΛΟΒΑΣΙΩΝ ΑΙΓΛΗΣ</t>
  </si>
  <si>
    <t>ΟΑ ΚΑΣΤΟΡΙΑΣ ΚΕΛΕΤΡΟΝ</t>
  </si>
  <si>
    <t>ΟΑ ΚΑΤΕΡΙΝΗΣ</t>
  </si>
  <si>
    <t>ΟΑ ΚΕΡΑΤΣΙΝΙΟΥ</t>
  </si>
  <si>
    <t>ΟΑ ΚΕΡΚΥΡΑΣ</t>
  </si>
  <si>
    <t>ΟΑ ΚΙΛΚΙΣ</t>
  </si>
  <si>
    <t>ΟΑ ΚΟΡΙΝΘΟΥ</t>
  </si>
  <si>
    <t>ΟΑ ΚΟΡΩΠΙΟΥ</t>
  </si>
  <si>
    <t>ΟΑ ΚΩ</t>
  </si>
  <si>
    <t>ΟΑ ΛΑΡΙΣΑΣ</t>
  </si>
  <si>
    <t>ΟΑ ΛΑΥΡΙΟΥ</t>
  </si>
  <si>
    <t>ΟΑ ΛΕΣΒΟΥ</t>
  </si>
  <si>
    <t>ΟΑ ΛΙΒΑΔΕΙΑΣ</t>
  </si>
  <si>
    <t>ΟΑ ΛΙΤΟΧΩΡΟΥ</t>
  </si>
  <si>
    <t>ΟΑ ΜΑΓΝΗΣΙΑΣ</t>
  </si>
  <si>
    <t>ΟΑ ΝΑΟΥΣΑΣ</t>
  </si>
  <si>
    <t>ΟΑ ΝΑΥΠΑΚΤΟΥ</t>
  </si>
  <si>
    <t>ΟΑ ΝΕΑΣ ΜΑΚΡΗΣ</t>
  </si>
  <si>
    <t>ΟΑ ΝΕΣΤΩΡΑΣ ΓΙΑΝΝΙΤΣΩΝ</t>
  </si>
  <si>
    <t>ΟΑ ΝΙΚΑΙΑ ΛΑΡΙΣΑΣ</t>
  </si>
  <si>
    <t>ΟΑ ΞΑΝΘΗΣ</t>
  </si>
  <si>
    <t>ΟΑ ΞΥΛΟΚΑΣΤΡΟΥ ΣΥΘΑΣ</t>
  </si>
  <si>
    <t>ΟΑ ΟΡΕΣΤΙΑΔΑΣ</t>
  </si>
  <si>
    <t>ΟΑ ΠΑΡΟΥ</t>
  </si>
  <si>
    <t>ΟΑ ΠΕΙΡΑΙΑ</t>
  </si>
  <si>
    <t>ΟΑ ΠΕΤΑΛΟΥΔΩΝ</t>
  </si>
  <si>
    <t>ΟΑ ΠΕΤΡΟΥΠΟΛΗΣ</t>
  </si>
  <si>
    <t>ΟΑ ΠΟΛΙΧΝΗΣ ΑΝΤΑΙΟΣ</t>
  </si>
  <si>
    <t>ΟΑ ΠΟΛΥΓΥΡΟΥ ΧΑΛΚΙΔΙΚΗΣ</t>
  </si>
  <si>
    <t>ΟΑ ΠΟΛΥΚΑΣΤΡΟΥ</t>
  </si>
  <si>
    <t>ΟΑ ΠΤΟΛΕΜΑΪΔΑΣ</t>
  </si>
  <si>
    <t>ΟΑ ΡΕΘΥΜΝΟΥ</t>
  </si>
  <si>
    <t>ΟΑ ΡΙΟΥ</t>
  </si>
  <si>
    <t>ΟΑ ΣΑΛΑΜΙΝΑΣ</t>
  </si>
  <si>
    <t>ΟΑ ΣΕΡΡΩΝ</t>
  </si>
  <si>
    <t>ΟΑ ΣΗΤΕΙΑΣ</t>
  </si>
  <si>
    <t>ΟΑ ΣΚΙΑΘΟΥ</t>
  </si>
  <si>
    <t>ΟΑ ΣΚΥΔΡΑΣ</t>
  </si>
  <si>
    <t>ΟΑ ΣΟΥΔΑΣ</t>
  </si>
  <si>
    <t>ΟΑ ΣΟΥΡΩΤΗΣ ΑΛΕΞΑΝΔΡΟΣ</t>
  </si>
  <si>
    <t>ΟΑ ΣΟΦΑΔΩΝ ΟΛΥΜΠΙΑΔΑ</t>
  </si>
  <si>
    <t>ΟΑ ΣΠΑΡΤΗΣ</t>
  </si>
  <si>
    <t>ΟΑ ΣΤΑΥΡΟΥ ΑΣΠΡΟΒΑΛΤΑΣ</t>
  </si>
  <si>
    <t>ΟΑ ΣΥΡΟΥ</t>
  </si>
  <si>
    <t>ΟΑ ΤΟΥΜΠΑΣ</t>
  </si>
  <si>
    <t>ΟΑ ΤΡΙΚΑΛΩΝ</t>
  </si>
  <si>
    <t>ΟΑ ΦΑΡΣΑΛΩΝ</t>
  </si>
  <si>
    <t>ΟΑ ΦΟΙΒΟΣ ΛΑΡΙΣΑΣ</t>
  </si>
  <si>
    <t>ΟΑ ΦΩΚΙΔΑΣ</t>
  </si>
  <si>
    <t>ΟΑ ΧΑΛΚΙΔΑΣ</t>
  </si>
  <si>
    <t>ΟΑ ΧΑΝΙΩΝ</t>
  </si>
  <si>
    <t>ΟΑ ΧΕΡΣΟΝΗΣΟΥ</t>
  </si>
  <si>
    <t>ΟΑ ΧΙΟΥ</t>
  </si>
  <si>
    <t>ΟΑ ΧΟΛΑΡΓΟΥ</t>
  </si>
  <si>
    <t>ΟΑ ΩΡΑΙΟΚΑΣΤΡΟΥ ΑΝΤΑΙΟΣ</t>
  </si>
  <si>
    <t>ΟΛΥΜΠΙΑΚΟΣ ΣΦΠ</t>
  </si>
  <si>
    <t>ΟΦΑ Ο ΦΟΙΒΟΣ</t>
  </si>
  <si>
    <t>ΟΦΤ ΠΥΡΓΟΥ</t>
  </si>
  <si>
    <t>ΠΑΝΕΛΛΗΝΙΟΣ ΓΣ</t>
  </si>
  <si>
    <t>ΠΑΝΘΡΑΚΙΚΟΣ ΟΑ ΚΟΜΟΤΗΝΗΣ</t>
  </si>
  <si>
    <t>ΠΕΥΚΗ Γ ΚΑΛΟΒΕΛΩΝΗΣ</t>
  </si>
  <si>
    <t>ΠΣ ΑΜΠΕΛΩΝΟΣ ΦΙΛΙΠΠΙΔΗΣ</t>
  </si>
  <si>
    <t>ΡΗΓΑΣ ΑΟΑ ΑΡΓΟΛΙΔΑΣ</t>
  </si>
  <si>
    <t>ΡΟΔΙΑΚΗ ΑΚΑΔ ΑΝΤΙΣΦ</t>
  </si>
  <si>
    <t>ΡΟΔΙΑΚΟΣ ΟΑ</t>
  </si>
  <si>
    <t>ΣΑ ΓΑΛΑΤΣΙΟΥ</t>
  </si>
  <si>
    <t>ΣΑ ΔΡΑΜΑΣ</t>
  </si>
  <si>
    <t>ΣΑ ΕΛΑΣΣΟΝΑΣ</t>
  </si>
  <si>
    <t>ΣΑ ΚΑΣΤΟΡΙΑΣ ΠΡΩΤΕΑΣ</t>
  </si>
  <si>
    <t>ΣΑ ΚΑΤΕΡΙΝΗΣ</t>
  </si>
  <si>
    <t>ΣΑ ΜΕΣΣΗΝΗΣ</t>
  </si>
  <si>
    <t>ΣΑ ΡΑΦΗΝΑΣ</t>
  </si>
  <si>
    <t>ΣΑ ΣΕΡΡΩΝ</t>
  </si>
  <si>
    <t>ΣΑ ΣΚΥΔΡΑΣ</t>
  </si>
  <si>
    <t>ΣΑ ΤΡΙΠΟΛΗΣ</t>
  </si>
  <si>
    <t>ΣΑΑΚ ΑΝΑΤΟΛΙΑ</t>
  </si>
  <si>
    <t>ΣΕΡΡΑΪΚΟΣ ΟΑ</t>
  </si>
  <si>
    <t>ΣΟΑ ΚΑΡΔΙΤΣΑΣ ΦΩΚΙΑΝΟΣ</t>
  </si>
  <si>
    <t>ΣΦΑ ΜΕΛΙΣΣΙΩΝ Ο ΦΟΙΒΟΣ</t>
  </si>
  <si>
    <t>ΣΦΦΑ Η ΑΜΙΛΛΑ</t>
  </si>
  <si>
    <t>ΦΘΙΩΤΙΚΟΣ ΟΑ</t>
  </si>
  <si>
    <t>ΦΙΛΑΘΛ ΓΣ ΣΠΑΡΤΗΣ</t>
  </si>
  <si>
    <t>ΦΙΛΑΘΛΗΤ ΣΥΛ ΛΑΜΙΑΣ</t>
  </si>
  <si>
    <t>ΦΙΛΙΑ ΤΚ</t>
  </si>
  <si>
    <t>ΦΟ ΠΥΡΓΟΥ</t>
  </si>
  <si>
    <t>ΦΟΑ ΝΕΑΠΟΛΗΣ</t>
  </si>
  <si>
    <t>ΦΣ ΚΑΛΛΙΘΕΑΣ</t>
  </si>
  <si>
    <t>ΧΑΝ ΘΕΣΣΑΛΟΝΙΚΗΣ</t>
  </si>
  <si>
    <t>33-64</t>
  </si>
  <si>
    <t>Παν-12</t>
  </si>
  <si>
    <t>Παν-14</t>
  </si>
  <si>
    <t>Παν-16</t>
  </si>
  <si>
    <t>Παν-18</t>
  </si>
  <si>
    <t>q256</t>
  </si>
  <si>
    <t>q128</t>
  </si>
  <si>
    <t>q64</t>
  </si>
  <si>
    <t>q32</t>
  </si>
  <si>
    <t>q16</t>
  </si>
  <si>
    <t>q8</t>
  </si>
  <si>
    <t>Υπογραφή</t>
  </si>
  <si>
    <t>Round 16</t>
  </si>
  <si>
    <t>info</t>
  </si>
  <si>
    <t>Round 32</t>
  </si>
  <si>
    <t>Round 8</t>
  </si>
  <si>
    <t>Ημιτελικοί</t>
  </si>
  <si>
    <t>Α16 Ημιτελ</t>
  </si>
  <si>
    <t>Τελικός</t>
  </si>
  <si>
    <t>Α16 Τελ.</t>
  </si>
  <si>
    <t>exp.</t>
  </si>
  <si>
    <t>Organizers</t>
  </si>
  <si>
    <t>ΣΒΑΕ</t>
  </si>
  <si>
    <t>ITF &amp; ΣΒΑΕ</t>
  </si>
  <si>
    <t>ΕΦΟΑ</t>
  </si>
  <si>
    <t>Παν</t>
  </si>
  <si>
    <t>Ε1</t>
  </si>
  <si>
    <t>Ε2</t>
  </si>
  <si>
    <t>G1</t>
  </si>
  <si>
    <t>G2</t>
  </si>
  <si>
    <t>G3</t>
  </si>
  <si>
    <t>G4</t>
  </si>
  <si>
    <t>G5</t>
  </si>
  <si>
    <t>Α' ΕΝΩΣΗ</t>
  </si>
  <si>
    <t>Β' ΕΝΩΣΗ</t>
  </si>
  <si>
    <t>Γ' ΕΝΩΣΗ</t>
  </si>
  <si>
    <t>Δ' ΕΝΩΣΗ</t>
  </si>
  <si>
    <t>Ε' ΕΝΩΣΗ</t>
  </si>
  <si>
    <t>ΣΤ' ΕΝΩΣΗ</t>
  </si>
  <si>
    <t>Ζ' ΕΝΩΣΗ</t>
  </si>
  <si>
    <t>Η' ΕΝΩΣΗ</t>
  </si>
  <si>
    <t>Θ' ΕΝΩΣΗ</t>
  </si>
  <si>
    <t>ΙΑ' ΕΝΩΣΗ</t>
  </si>
  <si>
    <t>W-ID</t>
  </si>
  <si>
    <t>L-ID</t>
  </si>
  <si>
    <t xml:space="preserve">Κλήρωση MD: </t>
  </si>
  <si>
    <t>Ημ/νία</t>
  </si>
  <si>
    <t>+</t>
  </si>
  <si>
    <t xml:space="preserve">επιδιαιτητής: </t>
  </si>
  <si>
    <t>INTERSPORT</t>
  </si>
  <si>
    <t>Referees</t>
  </si>
  <si>
    <t>ΣΑΡΑΤΖΙΔΗΣ Δ</t>
  </si>
  <si>
    <t>ΤΑΜΠΟΣΗ Τ</t>
  </si>
  <si>
    <t>ΑΜΟΥΤΖΟΓΛΟΥ Κ</t>
  </si>
  <si>
    <t>ΘΕΟΔΩΡΟΠΟΥΛΟΥ Α</t>
  </si>
  <si>
    <t>ΚΑΖΑΝΗΣ Γ</t>
  </si>
  <si>
    <t>ΚΟΥΤΣΟΛΑΜΠΡΟΥ Α</t>
  </si>
  <si>
    <t>ΟΥΡΑΝΙΔΗΣ Φ</t>
  </si>
  <si>
    <t>ΠΑΛΑΙΣΤΗ Ν</t>
  </si>
  <si>
    <t>ΠΑΠΑΒΑΣΙΛΕΙΟΥ Χ</t>
  </si>
  <si>
    <t>ΠΑΤΣΟΥΡΑΚΟΥ Δ</t>
  </si>
  <si>
    <t>ΒΑΒΙΤΣΑ Π</t>
  </si>
  <si>
    <t>ΒΑΒΟΥΡΑΚΗ Ε</t>
  </si>
  <si>
    <t>ΒΑΚΟΥΦΑΡΗΣ Δ</t>
  </si>
  <si>
    <t>ΒΑΧΑΡΙΔΗΣ Γ</t>
  </si>
  <si>
    <t>ΒΟΥΡΟΥΚΟΣ Κ</t>
  </si>
  <si>
    <t>ΓΕΡΑΡΔΟΣ Γ</t>
  </si>
  <si>
    <t>ΓΕΩΡΓΑΡΑ Ε</t>
  </si>
  <si>
    <t>ΓΙΑΤΣΟΣ Β</t>
  </si>
  <si>
    <t>ΓΚΟΓΚΟΥ Κ</t>
  </si>
  <si>
    <t>ΓΚΟΥΝΤΑΝΗ Γ</t>
  </si>
  <si>
    <t>ΔΑΜΙΑΝΟΥ Α</t>
  </si>
  <si>
    <t>ΔΕΡΜΙΤΖΑΚΗ Ε</t>
  </si>
  <si>
    <t>ΔΗΜΗΤΡΙΟΥ Ε</t>
  </si>
  <si>
    <t>ΔΡΑΓΟΥΜΗΣ Π</t>
  </si>
  <si>
    <t>ΙΩΑΝΝΙΔΗΣ Ι</t>
  </si>
  <si>
    <t>ΚΑΔΟΓΛΟΥ Κ</t>
  </si>
  <si>
    <t>ΚΑΚΚΑΛΟΣ Γ</t>
  </si>
  <si>
    <t>ΚΑΜΙΛΗ Α</t>
  </si>
  <si>
    <t>ΚΑΡΑΜΗΤΡΟΣ Κ</t>
  </si>
  <si>
    <t>ΚΑΦΦΕ Μ</t>
  </si>
  <si>
    <t>ΚΟΤΣΩΝΗΣ Ε</t>
  </si>
  <si>
    <t>ΚΩΝΣΤΑΝΤΙΝΟΥ Κ</t>
  </si>
  <si>
    <t>ΜΕΛΛΙΟΣ Α</t>
  </si>
  <si>
    <t>ΜΙΧΑΗΛΙΔΗΣ Σ</t>
  </si>
  <si>
    <t>ΜΠΑΛΑΦΑΣ Σ</t>
  </si>
  <si>
    <t>ΜΠΑΡΜΠΟΠΟΥΛΟΣ Κ</t>
  </si>
  <si>
    <t>ΝΤΑΛΑΜΑΓΚΑ Β</t>
  </si>
  <si>
    <t>ΝΤΙΝΟΠΟΥΛΟΣ Π</t>
  </si>
  <si>
    <t>ΟΥΛΑΣΟΓΛΟΥ Ν</t>
  </si>
  <si>
    <t>ΟΥΝΑΝΙΔΟΥ Λ</t>
  </si>
  <si>
    <t>ΠΡΑΣΙΝΟΣ Β</t>
  </si>
  <si>
    <t>ΣΤΑΜΑΤΙΑΔΗΣ Γ</t>
  </si>
  <si>
    <t>ΣΤΑΜΑΤΙΑΔΟΥ Ε</t>
  </si>
  <si>
    <t>ΣΤΟΛΗ Κ</t>
  </si>
  <si>
    <t>ΤΖΟΒΑΡΑΣ Ν</t>
  </si>
  <si>
    <t>ΤΣΟΥΛΦΑ Α</t>
  </si>
  <si>
    <t>ΧΑΝΤΖΗΣ Δ</t>
  </si>
  <si>
    <t>ΧΡΙΣΤΟΠΟΥΛΟΣ Χ</t>
  </si>
  <si>
    <t>ΧΡΟΝΗ Ο</t>
  </si>
  <si>
    <t>ΠΟΝΤΙΔΑΣ Α</t>
  </si>
  <si>
    <t>ΣΚΟΥΡΤΙΑΣ Ε</t>
  </si>
  <si>
    <t>ΠΕΡΝΑΓΚΙΔΗ Γ</t>
  </si>
  <si>
    <t>ΣΑΚΚΑΣ Β</t>
  </si>
  <si>
    <t>Categories</t>
  </si>
  <si>
    <t>Tours</t>
  </si>
  <si>
    <t>Clubs</t>
  </si>
  <si>
    <t>ΑΜΣ ΠΑΝΟΡΑΜΑΤΟΣ</t>
  </si>
  <si>
    <t>ΑΣΑ ΘΕΣΣΑΛΟΝΙΚΗΣ</t>
  </si>
  <si>
    <t>ΑΟΑ ΚΑΙΣΑΡΙΑΝΗΣ</t>
  </si>
  <si>
    <t>ΑΛΕΞΙΟΥ Δ</t>
  </si>
  <si>
    <t>ΓΑΛΑΤΙΔΗΣ Α</t>
  </si>
  <si>
    <t>ΓΕΩΡΓΑΚΗΣ Κ</t>
  </si>
  <si>
    <t>ΓΕΩΡΓΑΤΗΣ Ι</t>
  </si>
  <si>
    <t>ΓΕΩΡΓΙΑΔΗΣ Σ</t>
  </si>
  <si>
    <t>ΓΙΩΓΙΑ Π</t>
  </si>
  <si>
    <t>ΚΑΦΕΤΖΟΠΟΥΛΟΣ Π</t>
  </si>
  <si>
    <t>ΚΙΜΟΓΛΟΥ Ε</t>
  </si>
  <si>
    <t>ΚΟΣΚΙΝΑΣ Ι</t>
  </si>
  <si>
    <t>ΚΟΥΜΑΝΤΑΣ Κ</t>
  </si>
  <si>
    <t>ΚΡΑΝΙΩΤΗ Σ</t>
  </si>
  <si>
    <t>ΛΑΛΟΥΜΗΣ Λ</t>
  </si>
  <si>
    <t>ΛΑΜΠΡΟΥ Μ</t>
  </si>
  <si>
    <t>ΛΙΓΓΟΣ Ι</t>
  </si>
  <si>
    <t>ΜΟΥΡΒΑΤΗΣ Π</t>
  </si>
  <si>
    <t>ΜΠΑΡΚΑΣ Α</t>
  </si>
  <si>
    <t>ΜΠΑΤΣΙΟΣ Κ</t>
  </si>
  <si>
    <t>ΠΑΛΑΙΣΤΗ Γ</t>
  </si>
  <si>
    <t>ΠΑΛΑΙΣΤΗ Χ</t>
  </si>
  <si>
    <t>ΠΑΠΑΝΙΚΟΛΑΟΥ Γ</t>
  </si>
  <si>
    <t>ΠΑΠΑΧΡΗΣΤΟΥ Δ</t>
  </si>
  <si>
    <t>ΠΑΠΠΑΣ Α</t>
  </si>
  <si>
    <t>ΠΑΠΠΑΣ Π</t>
  </si>
  <si>
    <t>ΠΑΤΡΙΚΙΟΣ Ν</t>
  </si>
  <si>
    <t>ΠΡΙΤΣΚΑΣ Π</t>
  </si>
  <si>
    <t>ΣΑΜΑΡΑ Ε</t>
  </si>
  <si>
    <t>ΣΑΧΠΑΤΖΙΔΗΣ Γ</t>
  </si>
  <si>
    <t>ΣΙΑΠΑΤΗΣ Γ</t>
  </si>
  <si>
    <t>ΣΙΟΝΤΗ Η</t>
  </si>
  <si>
    <t>ΣΤΑΦΥΛΙΔΗΣ Α</t>
  </si>
  <si>
    <t>ΣΤΕΦΑΝΙΔΗΣ Γ</t>
  </si>
  <si>
    <t>ΤΟΥΤΟΥΚΤΣΗΣ Ε</t>
  </si>
  <si>
    <t>ΤΣΑΡΚΝΙΑΣ Π</t>
  </si>
  <si>
    <t>ΤΣΙΑΡΤΑΣ Β</t>
  </si>
  <si>
    <t>ΦΟΝΔΟΥΛΑΚΟΣ Μ</t>
  </si>
  <si>
    <t>ΧΑΤΖΗΜΕΝΤΩΡ Α</t>
  </si>
  <si>
    <t>Open</t>
  </si>
  <si>
    <t>Ανδ</t>
  </si>
  <si>
    <t>Γυν</t>
  </si>
  <si>
    <t>ΚΑΡΑΤΑΣΟΣ Κ</t>
  </si>
  <si>
    <t xml:space="preserve">Όνομα Excel αρχείου: </t>
  </si>
  <si>
    <t>Tournament ID</t>
  </si>
  <si>
    <t>group</t>
  </si>
  <si>
    <t>MStartDate</t>
  </si>
  <si>
    <t>W</t>
  </si>
  <si>
    <t>L</t>
  </si>
  <si>
    <t>wo</t>
  </si>
  <si>
    <t>ID</t>
  </si>
  <si>
    <t>name</t>
  </si>
  <si>
    <t>Dsize</t>
  </si>
  <si>
    <t>Smd32</t>
  </si>
  <si>
    <t>cmnt</t>
  </si>
  <si>
    <t>ΑΞΑΡΛΗ Ν</t>
  </si>
  <si>
    <t>ΤΖΙΓΚΟΥΝΑΚΗΣ Κ</t>
  </si>
  <si>
    <t>ΤΡΙΚΚΑ-ΨΩΜΑ Δ</t>
  </si>
  <si>
    <t>ΤΣΑΓΛΙΩΤΗΣ Ε</t>
  </si>
  <si>
    <t>row</t>
  </si>
  <si>
    <t>Πανελλήνιο</t>
  </si>
  <si>
    <t>Id</t>
  </si>
  <si>
    <t>Union</t>
  </si>
  <si>
    <t>ΑΕ ΒΟΥΛΑΣ</t>
  </si>
  <si>
    <t>ΑΟ ΤΑΤΑΥΛΑ ΚΩΝΣΤ</t>
  </si>
  <si>
    <t>ΑΟΑ ΑΣΤΕΡΑΣ ΘΕΣ</t>
  </si>
  <si>
    <t>ΑΟΑ ΠΟΣΕΙΔΩΝ ΘΕΣ</t>
  </si>
  <si>
    <t>ΑΟΑ ΥΕΛΟΥ</t>
  </si>
  <si>
    <t>ΑΠΟ ΣΑΝΗ</t>
  </si>
  <si>
    <t>ΑΣ ΦΠ ΑΝΑΠΛΑΣΗΣ ΦΕΡΕΝΙΚΟΣ</t>
  </si>
  <si>
    <t>ΜΑΣ ΑΕΤΟΣ ΘΕΣ</t>
  </si>
  <si>
    <t>ΟΑ ΕΥΟΣΜΟΥ ΘΕΣ</t>
  </si>
  <si>
    <t>ΟΑ ΚΟΥΦΑΛΙΩΝ</t>
  </si>
  <si>
    <t>ΟΑ ΛΑΓΚΑΔΑ ΘΕΣ</t>
  </si>
  <si>
    <t>ΟΑ ΠΕΤΡΟΥΠΟΛ ΠΛΕΟΝΕΚΤΗΜΑ</t>
  </si>
  <si>
    <t>ΟΠ ΘΕΣ ΜΑΚΕΔΟΝΙΑ 92</t>
  </si>
  <si>
    <t>ΦΑ ΕΚΑΛΗΣ ΛΟΥΜΠΙΕ</t>
  </si>
  <si>
    <t>ΦΟ ΝΑΥΠΑΚΤΟΥ ΟΜΟΝΟΙΑ</t>
  </si>
  <si>
    <t>key</t>
  </si>
  <si>
    <t>pts17</t>
  </si>
  <si>
    <t>Ε1S-12-1st</t>
  </si>
  <si>
    <t>Ε1S-12-2nd</t>
  </si>
  <si>
    <t>Ε1S-12-3_4</t>
  </si>
  <si>
    <t>Ε1S-12-5_8</t>
  </si>
  <si>
    <t>Ε1S-12-9_16</t>
  </si>
  <si>
    <t>Ε1S-12-17_32</t>
  </si>
  <si>
    <t>Ε1S-12-33_64</t>
  </si>
  <si>
    <t>Ε1S-12-q128</t>
  </si>
  <si>
    <t>Ε1S-12-q256</t>
  </si>
  <si>
    <t>Ε1S-12-wo</t>
  </si>
  <si>
    <t>Ε1D-12-1st</t>
  </si>
  <si>
    <t>Ε1D-12-2nd</t>
  </si>
  <si>
    <t>Ε1D-12-3_4</t>
  </si>
  <si>
    <t>Ε1D-12-5_8</t>
  </si>
  <si>
    <t>Ε1D-12-9_16</t>
  </si>
  <si>
    <t>Ε1D-12-17_32</t>
  </si>
  <si>
    <t>Ε1D-12-wo</t>
  </si>
  <si>
    <t>Ε1S-14-1st</t>
  </si>
  <si>
    <t>Ε1S-14-2nd</t>
  </si>
  <si>
    <t>Ε1S-14-3_4</t>
  </si>
  <si>
    <t>Ε1S-14-5_8</t>
  </si>
  <si>
    <t>Ε1S-14-9_16</t>
  </si>
  <si>
    <t>Ε1S-14-17_32</t>
  </si>
  <si>
    <t>Ε1S-14-33_64</t>
  </si>
  <si>
    <t>Ε1S-14-q128</t>
  </si>
  <si>
    <t>Ε1S-14-q256</t>
  </si>
  <si>
    <t>Ε1S-14-wo</t>
  </si>
  <si>
    <t>Ε1D-14-1st</t>
  </si>
  <si>
    <t>Ε1D-14-2nd</t>
  </si>
  <si>
    <t>Ε1D-14-3_4</t>
  </si>
  <si>
    <t>Ε1D-14-5_8</t>
  </si>
  <si>
    <t>Ε1D-14-9_16</t>
  </si>
  <si>
    <t>Ε1D-14-17_32</t>
  </si>
  <si>
    <t>Ε1D-14-wo</t>
  </si>
  <si>
    <t>Ε1S-16-1st</t>
  </si>
  <si>
    <t>Ε1S-16-2nd</t>
  </si>
  <si>
    <t>Ε1S-16-3_4</t>
  </si>
  <si>
    <t>Ε1S-16-5_8</t>
  </si>
  <si>
    <t>Ε1S-16-9_16</t>
  </si>
  <si>
    <t>Ε1S-16-17_32</t>
  </si>
  <si>
    <t>Ε1S-16-33_64</t>
  </si>
  <si>
    <t>Ε1S-16-q128</t>
  </si>
  <si>
    <t>Ε1S-16-q256</t>
  </si>
  <si>
    <t>Ε1S-16-wo</t>
  </si>
  <si>
    <t>Ε1D-16-1st</t>
  </si>
  <si>
    <t>Ε1D-16-2nd</t>
  </si>
  <si>
    <t>Ε1D-16-3_4</t>
  </si>
  <si>
    <t>Ε1D-16-5_8</t>
  </si>
  <si>
    <t>Ε1D-16-9_16</t>
  </si>
  <si>
    <t>Ε1D-16-17_32</t>
  </si>
  <si>
    <t>Ε1D-16-wo</t>
  </si>
  <si>
    <t>Ε1S-18-1st</t>
  </si>
  <si>
    <t>Ε1S-18-2nd</t>
  </si>
  <si>
    <t>Ε1S-18-3_4</t>
  </si>
  <si>
    <t>Ε1S-18-5_8</t>
  </si>
  <si>
    <t>Ε1S-18-9_16</t>
  </si>
  <si>
    <t>Ε1S-18-17_32</t>
  </si>
  <si>
    <t>Ε1S-18-33_64</t>
  </si>
  <si>
    <t>Ε1S-18-q128</t>
  </si>
  <si>
    <t>Ε1S-18-q256</t>
  </si>
  <si>
    <t>Ε1S-18-wo</t>
  </si>
  <si>
    <t>Ε1D-18-1st</t>
  </si>
  <si>
    <t>Ε1D-18-2nd</t>
  </si>
  <si>
    <t>Ε1D-18-3_4</t>
  </si>
  <si>
    <t>Ε1D-18-5_8</t>
  </si>
  <si>
    <t>Ε1D-18-9_16</t>
  </si>
  <si>
    <t>Ε1D-18-wo</t>
  </si>
  <si>
    <t>Ε1D-18-17_32</t>
  </si>
  <si>
    <t>Ε2S-12-1st</t>
  </si>
  <si>
    <t>Ε2S-12-2nd</t>
  </si>
  <si>
    <t>Ε2S-12-3_4</t>
  </si>
  <si>
    <t>Ε2S-12-5_8</t>
  </si>
  <si>
    <t>Ε2S-12-9_16</t>
  </si>
  <si>
    <t>Ε2S-12-17_32</t>
  </si>
  <si>
    <t>Ε2S-12-33_64</t>
  </si>
  <si>
    <t>Ε2S-12-q128</t>
  </si>
  <si>
    <t>Ε2S-12-q256</t>
  </si>
  <si>
    <t>Ε2S-12-wo</t>
  </si>
  <si>
    <t>Ε2D-12-1st</t>
  </si>
  <si>
    <t>Ε2D-12-2nd</t>
  </si>
  <si>
    <t>Ε2D-12-3_4</t>
  </si>
  <si>
    <t>Ε2D-12-5_8</t>
  </si>
  <si>
    <t>Ε2D-12-9_16</t>
  </si>
  <si>
    <t>Ε2D-12-17_32</t>
  </si>
  <si>
    <t>Ε2D-12-wo</t>
  </si>
  <si>
    <t>Ε2S-14-1st</t>
  </si>
  <si>
    <t>Ε2S-14-2nd</t>
  </si>
  <si>
    <t>Ε2S-14-3_4</t>
  </si>
  <si>
    <t>Ε2S-14-5_8</t>
  </si>
  <si>
    <t>Ε2S-14-9_16</t>
  </si>
  <si>
    <t>Ε2S-14-17_32</t>
  </si>
  <si>
    <t>Ε2S-14-33_64</t>
  </si>
  <si>
    <t>Ε2S-14-q128</t>
  </si>
  <si>
    <t>Ε2S-14-q256</t>
  </si>
  <si>
    <t>Ε2S-14-wo</t>
  </si>
  <si>
    <t>Ε2D-14-1st</t>
  </si>
  <si>
    <t>Ε2D-14-2nd</t>
  </si>
  <si>
    <t>Ε2D-14-3_4</t>
  </si>
  <si>
    <t>Ε2D-14-5_8</t>
  </si>
  <si>
    <t>Ε2D-14-9_16</t>
  </si>
  <si>
    <t>Ε2D-14-17_32</t>
  </si>
  <si>
    <t>Ε2D-14-wo</t>
  </si>
  <si>
    <t>Ε2S-16-1st</t>
  </si>
  <si>
    <t>Ε2S-16-2nd</t>
  </si>
  <si>
    <t>Ε2S-16-3_4</t>
  </si>
  <si>
    <t>Ε2S-16-5_8</t>
  </si>
  <si>
    <t>Ε2S-16-9_16</t>
  </si>
  <si>
    <t>Ε2S-16-17_32</t>
  </si>
  <si>
    <t>Ε2S-16-33_64</t>
  </si>
  <si>
    <t>Ε2S-16-q128</t>
  </si>
  <si>
    <t>Ε2S-16-q256</t>
  </si>
  <si>
    <t>Ε2S-16-wo</t>
  </si>
  <si>
    <t>Ε2D-16-1st</t>
  </si>
  <si>
    <t>Ε2D-16-2nd</t>
  </si>
  <si>
    <t>Ε2D-16-3_4</t>
  </si>
  <si>
    <t>Ε2D-16-5_8</t>
  </si>
  <si>
    <t>Ε2D-16-9_16</t>
  </si>
  <si>
    <t>Ε2D-16-17_32</t>
  </si>
  <si>
    <t>Ε2D-16-wo</t>
  </si>
  <si>
    <t>Ε2S-18-17_32</t>
  </si>
  <si>
    <t>Ε2S-18-1st</t>
  </si>
  <si>
    <t>Ε2S-18-2nd</t>
  </si>
  <si>
    <t>Ε2S-18-3_4</t>
  </si>
  <si>
    <t>Ε2S-18-33_64</t>
  </si>
  <si>
    <t>Ε2S-18-5_8</t>
  </si>
  <si>
    <t>Ε2S-18-9_16</t>
  </si>
  <si>
    <t>Ε2S-18-q128</t>
  </si>
  <si>
    <t>Ε2S-18-q256</t>
  </si>
  <si>
    <t>Ε2S-18-wo</t>
  </si>
  <si>
    <t>Ε3S-12-1st</t>
  </si>
  <si>
    <t>Ε3S-12-2nd</t>
  </si>
  <si>
    <t>Ε3S-12-3_4</t>
  </si>
  <si>
    <t>Ε3S-12-5_8</t>
  </si>
  <si>
    <t>Ε3S-12-9_16</t>
  </si>
  <si>
    <t>Ε3S-12-17_32</t>
  </si>
  <si>
    <t>Ε3S-12-33_64</t>
  </si>
  <si>
    <t>Ε3S-12-q128</t>
  </si>
  <si>
    <t>Ε3S-12-q256</t>
  </si>
  <si>
    <t>Ε3S-12-wo</t>
  </si>
  <si>
    <t>Ε3S-14-1st</t>
  </si>
  <si>
    <t>Ε3S-14-2nd</t>
  </si>
  <si>
    <t>Ε3S-14-3_4</t>
  </si>
  <si>
    <t>Ε3S-14-5_8</t>
  </si>
  <si>
    <t>Ε3S-14-9_16</t>
  </si>
  <si>
    <t>Ε3S-14-17_32</t>
  </si>
  <si>
    <t>Ε3S-14-33_64</t>
  </si>
  <si>
    <t>Ε3S-14-q128</t>
  </si>
  <si>
    <t>Ε3S-14-q256</t>
  </si>
  <si>
    <t>Ε3S-14-wo</t>
  </si>
  <si>
    <t>Ε3S-16-1st</t>
  </si>
  <si>
    <t>Ε3S-16-2nd</t>
  </si>
  <si>
    <t>Ε3S-16-3_4</t>
  </si>
  <si>
    <t>Ε3S-16-5_8</t>
  </si>
  <si>
    <t>Ε3S-16-9_16</t>
  </si>
  <si>
    <t>Ε3S-16-17_32</t>
  </si>
  <si>
    <t>Ε3S-16-33_64</t>
  </si>
  <si>
    <t>Ε3S-16-q128</t>
  </si>
  <si>
    <t>Ε3S-16-q256</t>
  </si>
  <si>
    <t>Ε3S-16-wo</t>
  </si>
  <si>
    <t>Ε3S-18-17_32</t>
  </si>
  <si>
    <t>Ε3S-18-1st</t>
  </si>
  <si>
    <t>Ε3S-18-2nd</t>
  </si>
  <si>
    <t>Ε3S-18-3_4</t>
  </si>
  <si>
    <t>Ε3S-18-33_64</t>
  </si>
  <si>
    <t>Ε3S-18-5_8</t>
  </si>
  <si>
    <t>Ε3S-18-9_16</t>
  </si>
  <si>
    <t>Ε3S-18-q128</t>
  </si>
  <si>
    <t>Ε3S-18-q256</t>
  </si>
  <si>
    <t>Ε3S-18-wo</t>
  </si>
  <si>
    <t>Ε4S-12-1st</t>
  </si>
  <si>
    <t>Ε4S-12-2nd</t>
  </si>
  <si>
    <t>Ε4S-12-3_4</t>
  </si>
  <si>
    <t>Ε4S-12-5_8</t>
  </si>
  <si>
    <t>Ε4S-12-9_16</t>
  </si>
  <si>
    <t>Ε4S-12-17_32</t>
  </si>
  <si>
    <t>Ε4S-12-33_64</t>
  </si>
  <si>
    <t>Ε4S-12-65_128</t>
  </si>
  <si>
    <t>Ε4S-12-q128</t>
  </si>
  <si>
    <t>Ε4S-12-q256</t>
  </si>
  <si>
    <t>Ε4S-12-wo</t>
  </si>
  <si>
    <t>Ε4S-14-1st</t>
  </si>
  <si>
    <t>Ε4S-14-2nd</t>
  </si>
  <si>
    <t>Ε4S-14-3_4</t>
  </si>
  <si>
    <t>Ε4S-14-5_8</t>
  </si>
  <si>
    <t>Ε4S-14-9_16</t>
  </si>
  <si>
    <t>Ε4S-14-17_32</t>
  </si>
  <si>
    <t>Ε4S-14-33_64</t>
  </si>
  <si>
    <t>Ε4S-14-65_128</t>
  </si>
  <si>
    <t>Ε4S-14-q128</t>
  </si>
  <si>
    <t>Ε4S-14-q256</t>
  </si>
  <si>
    <t>Ε4S-14-wo</t>
  </si>
  <si>
    <t>Ε4S-16-1st</t>
  </si>
  <si>
    <t>Ε4S-16-2nd</t>
  </si>
  <si>
    <t>Ε4S-16-3_4</t>
  </si>
  <si>
    <t>Ε4S-16-5_8</t>
  </si>
  <si>
    <t>Ε4S-16-9_16</t>
  </si>
  <si>
    <t>Ε4S-16-17_32</t>
  </si>
  <si>
    <t>Ε4S-16-33_64</t>
  </si>
  <si>
    <t>Ε4S-16-65_128</t>
  </si>
  <si>
    <t>Ε4S-16-q128</t>
  </si>
  <si>
    <t>Ε4S-16-q256</t>
  </si>
  <si>
    <t>Ε4S-16-wo</t>
  </si>
  <si>
    <t>Ε4S-18-17_32</t>
  </si>
  <si>
    <t>Ε4S-18-1st</t>
  </si>
  <si>
    <t>Ε4S-18-2nd</t>
  </si>
  <si>
    <t>Ε4S-18-3_4</t>
  </si>
  <si>
    <t>Ε4S-18-33_64</t>
  </si>
  <si>
    <t>Ε4S-18-5_8</t>
  </si>
  <si>
    <t>Ε4S-18-9_16</t>
  </si>
  <si>
    <t>Ε4S-18-q128</t>
  </si>
  <si>
    <t>Ε4S-18-q256</t>
  </si>
  <si>
    <t>Ε4S-18-wo</t>
  </si>
  <si>
    <t>ΠανS-12-1st</t>
  </si>
  <si>
    <t>ΠανS-12-2nd</t>
  </si>
  <si>
    <t>ΠανS-12-3_4</t>
  </si>
  <si>
    <t>ΠανS-12-5_8</t>
  </si>
  <si>
    <t>ΠανS-12-9_16</t>
  </si>
  <si>
    <t>ΠανS-12-17_32</t>
  </si>
  <si>
    <t>ΠανS-12-33_64</t>
  </si>
  <si>
    <t>ΠανS-12-q128</t>
  </si>
  <si>
    <t>ΠανS-12-q256</t>
  </si>
  <si>
    <t>ΠανS-12-wo</t>
  </si>
  <si>
    <t>ΠανD-12-1st</t>
  </si>
  <si>
    <t>ΠανD-12-2nd</t>
  </si>
  <si>
    <t>ΠανD-12-3_4</t>
  </si>
  <si>
    <t>ΠανD-12-5_8</t>
  </si>
  <si>
    <t>ΠανD-12-9_16</t>
  </si>
  <si>
    <t>ΠανD-12-17_32</t>
  </si>
  <si>
    <t>ΠανD-12-wo</t>
  </si>
  <si>
    <t>ΠανS-14-1st</t>
  </si>
  <si>
    <t>ΠανS-14-2nd</t>
  </si>
  <si>
    <t>ΠανS-14-3_4</t>
  </si>
  <si>
    <t>ΠανS-14-5_8</t>
  </si>
  <si>
    <t>ΠανS-14-9_16</t>
  </si>
  <si>
    <t>ΠανS-14-17_32</t>
  </si>
  <si>
    <t>ΠανS-14-33_64</t>
  </si>
  <si>
    <t>ΠανS-14-q128</t>
  </si>
  <si>
    <t>ΠανS-14-q256</t>
  </si>
  <si>
    <t>ΠανS-14-wo</t>
  </si>
  <si>
    <t>ΠανS-16-1st</t>
  </si>
  <si>
    <t>ΠανS-16-2nd</t>
  </si>
  <si>
    <t>ΠανS-16-3_4</t>
  </si>
  <si>
    <t>ΠανS-16-5_8</t>
  </si>
  <si>
    <t>ΠανS-16-9_16</t>
  </si>
  <si>
    <t>ΠανS-16-17_32</t>
  </si>
  <si>
    <t>ΠανS-16-33_64</t>
  </si>
  <si>
    <t>ΠανS-16-q128</t>
  </si>
  <si>
    <t>ΠανS-16-q256</t>
  </si>
  <si>
    <t>ΠανS-16-wo</t>
  </si>
  <si>
    <t>ΠανD-16-1st</t>
  </si>
  <si>
    <t>ΠανD-16-2nd</t>
  </si>
  <si>
    <t>ΠανD-16-3_4</t>
  </si>
  <si>
    <t>ΠανD-16-5_8</t>
  </si>
  <si>
    <t>ΠανD-16-9_16</t>
  </si>
  <si>
    <t>ΠανD-16-17_32</t>
  </si>
  <si>
    <t>ΠανD-16-wo</t>
  </si>
  <si>
    <t>ΠανS-18-1st</t>
  </si>
  <si>
    <t>ΠανS-18-2nd</t>
  </si>
  <si>
    <t>ΠανS-18-3_4</t>
  </si>
  <si>
    <t>ΠανS-18-5_8</t>
  </si>
  <si>
    <t>ΠανS-18-9_16</t>
  </si>
  <si>
    <t>ΠανS-18-17_32</t>
  </si>
  <si>
    <t>ΠανS-18-33_64</t>
  </si>
  <si>
    <t>ΠανS-18-q128</t>
  </si>
  <si>
    <t>ΠανS-18-q256</t>
  </si>
  <si>
    <t>ΠανS-18-wo</t>
  </si>
  <si>
    <t>ΠανD-18-1st</t>
  </si>
  <si>
    <t>ΠανD-18-2nd</t>
  </si>
  <si>
    <t>ΠανD-18-3_4</t>
  </si>
  <si>
    <t>ΠανD-18-5_8</t>
  </si>
  <si>
    <t>ΠανD-18-9_16</t>
  </si>
  <si>
    <t>ΠανD-18-17_32</t>
  </si>
  <si>
    <t>Mas-12-1st</t>
  </si>
  <si>
    <t>Mas-12-2nd</t>
  </si>
  <si>
    <t>Mas-12-3ος</t>
  </si>
  <si>
    <t>Mas-12-4ος</t>
  </si>
  <si>
    <t>Mas-12-5ος</t>
  </si>
  <si>
    <t>Mas-12-6ος</t>
  </si>
  <si>
    <t>Mas-12-7ος</t>
  </si>
  <si>
    <t>Mas-12-8ος</t>
  </si>
  <si>
    <t>Mas-12-wo</t>
  </si>
  <si>
    <t>Mas-14-1st</t>
  </si>
  <si>
    <t>Mas-14-2nd</t>
  </si>
  <si>
    <t>Mas-14-3ος</t>
  </si>
  <si>
    <t>Mas-14-4ος</t>
  </si>
  <si>
    <t>Mas-14-5ος</t>
  </si>
  <si>
    <t>Mas-14-6ος</t>
  </si>
  <si>
    <t>Mas-14-7ος</t>
  </si>
  <si>
    <t>Mas-14-8ος</t>
  </si>
  <si>
    <t>Mas-14-wo</t>
  </si>
  <si>
    <t>Mas-16-1st</t>
  </si>
  <si>
    <t>Mas-16-2nd</t>
  </si>
  <si>
    <t>Mas-16-3ος</t>
  </si>
  <si>
    <t>Mas-16-4ος</t>
  </si>
  <si>
    <t>Mas-16-5ος</t>
  </si>
  <si>
    <t>Mas-16-6ος</t>
  </si>
  <si>
    <t>Mas-16-7ος</t>
  </si>
  <si>
    <t>Mas-16-8ος</t>
  </si>
  <si>
    <t>Mas-16-wo</t>
  </si>
  <si>
    <t>Mas-18-1st</t>
  </si>
  <si>
    <t>Mas-18-2nd</t>
  </si>
  <si>
    <t>Mas-18-3ος</t>
  </si>
  <si>
    <t>Mas-18-4ος</t>
  </si>
  <si>
    <t>Mas-18-5ος</t>
  </si>
  <si>
    <t>Mas-18-6ος</t>
  </si>
  <si>
    <t>Mas-18-7ος</t>
  </si>
  <si>
    <t>Mas-18-8ος</t>
  </si>
  <si>
    <t>Mas-18-wo</t>
  </si>
  <si>
    <t>Men-Women</t>
  </si>
  <si>
    <t>RankKey</t>
  </si>
  <si>
    <t>από values</t>
  </si>
  <si>
    <t>alt</t>
  </si>
  <si>
    <t>Q</t>
  </si>
  <si>
    <t>LL</t>
  </si>
  <si>
    <t xml:space="preserve">Θέσεις seeded: </t>
  </si>
  <si>
    <t xml:space="preserve">Χωρίς νίκη βαθμοί γύρου: </t>
  </si>
  <si>
    <t>KEY TourDetails</t>
  </si>
  <si>
    <t>Date</t>
  </si>
  <si>
    <t>Group</t>
  </si>
  <si>
    <t>Open (ΙΑ)</t>
  </si>
  <si>
    <t>S</t>
  </si>
  <si>
    <t>ITF (MANGOLIA)</t>
  </si>
  <si>
    <t>ITF</t>
  </si>
  <si>
    <t>ITF (TUNISIA)</t>
  </si>
  <si>
    <t>TE (COPENHAGEN)</t>
  </si>
  <si>
    <t>TE (INTIME)</t>
  </si>
  <si>
    <t>TE (TENNISLINE)</t>
  </si>
  <si>
    <t>D</t>
  </si>
  <si>
    <t>TE (TOVOSA)</t>
  </si>
  <si>
    <t>Ε2α (Α)</t>
  </si>
  <si>
    <t>Ε2α (Ζ)</t>
  </si>
  <si>
    <t>Ε2α (ΣΤ)</t>
  </si>
  <si>
    <t>TE (CHAMB)</t>
  </si>
  <si>
    <t>TE (LEVA)</t>
  </si>
  <si>
    <t>TE (OSLO)</t>
  </si>
  <si>
    <t>TE (TEJT)</t>
  </si>
  <si>
    <t>Ε1α (Θ)</t>
  </si>
  <si>
    <t>ITF (GD TENNIS)</t>
  </si>
  <si>
    <t>TE (AEGEON)</t>
  </si>
  <si>
    <t>TE (ΑΣ ΑΚΡΟΠΟΛΙΣ)</t>
  </si>
  <si>
    <t>TE (YASON)</t>
  </si>
  <si>
    <t>TE (ΠΕΥΚΗ Γ ΚΑΛΟΒΕΛΩΝΗΣ)</t>
  </si>
  <si>
    <t>Ε3α (Α)</t>
  </si>
  <si>
    <t>Ε3α (Β)</t>
  </si>
  <si>
    <t>Ε3α (Γ)</t>
  </si>
  <si>
    <t>Ε3α (Δ)</t>
  </si>
  <si>
    <t>Ε3α (Ε)</t>
  </si>
  <si>
    <t>Ε3α (Ζ)</t>
  </si>
  <si>
    <t>Ε3α (Η)</t>
  </si>
  <si>
    <t>Ε3α (Θ)</t>
  </si>
  <si>
    <t>Ε3α (ΙΑ)</t>
  </si>
  <si>
    <t>Ε3α (ΣΤ)</t>
  </si>
  <si>
    <t>TE (PECIN)</t>
  </si>
  <si>
    <t>Ε2β (Δ)</t>
  </si>
  <si>
    <t>Ε2β (Ε)</t>
  </si>
  <si>
    <t>Ε2β (Η)</t>
  </si>
  <si>
    <t>TE (HERODOTOU)</t>
  </si>
  <si>
    <t>TE (TALENTUM)</t>
  </si>
  <si>
    <t>TE (TIRANA)</t>
  </si>
  <si>
    <t>Ε1β (Ε)</t>
  </si>
  <si>
    <t>TE (FAMAGUSTA)</t>
  </si>
  <si>
    <t>TE (STANLEY)</t>
  </si>
  <si>
    <t>ITF (METERRANEAN)</t>
  </si>
  <si>
    <t>TE (ELEON TENNIS)</t>
  </si>
  <si>
    <t>Ε1β (Β)</t>
  </si>
  <si>
    <t>Ε1γ (Β)</t>
  </si>
  <si>
    <t>TE (BRINDISI)</t>
  </si>
  <si>
    <t>TE (13o INT.FOLIGNO)</t>
  </si>
  <si>
    <t>TE (FOLIGNO)</t>
  </si>
  <si>
    <t>TE (JUG OPEN)</t>
  </si>
  <si>
    <t>TE (MONTECATINI)</t>
  </si>
  <si>
    <t>TE (TC AS CUP)</t>
  </si>
  <si>
    <t>TE (AVVENIRE)</t>
  </si>
  <si>
    <t>TE (BITOLA)</t>
  </si>
  <si>
    <t>Ε2γ (Γ)</t>
  </si>
  <si>
    <t>Ε2γ (Ζ)</t>
  </si>
  <si>
    <t>Ε2γ (ΣΤ)</t>
  </si>
  <si>
    <t>Παν (Η) 12</t>
  </si>
  <si>
    <t>Παν (Η) 14</t>
  </si>
  <si>
    <t>Παν (Η) 16</t>
  </si>
  <si>
    <t>Παν (Η) 18</t>
  </si>
  <si>
    <t>ITF (ΟΑ ΚΕΡΚΥΡΑΣ)</t>
  </si>
  <si>
    <t>TE (DEMA CUP)</t>
  </si>
  <si>
    <t>ITF (ΓΕ ΠΡΕΒΕΖΑΣ)</t>
  </si>
  <si>
    <t>TE (HASKOVO CUP)</t>
  </si>
  <si>
    <t>TE (SLIVEN)</t>
  </si>
  <si>
    <t>TE (SPORT PALACE)</t>
  </si>
  <si>
    <t>TE (EUR JR CHAMP)</t>
  </si>
  <si>
    <t>TE (EUROPEAN)</t>
  </si>
  <si>
    <t>Ε1γ (Γ)</t>
  </si>
  <si>
    <t>TE (GORNA BANIA)</t>
  </si>
  <si>
    <t>TE (KRUS DAERON)</t>
  </si>
  <si>
    <t>TE (LBS WAIBL.)</t>
  </si>
  <si>
    <t>TE (SAN MICHAEL)</t>
  </si>
  <si>
    <t>TE (AS OPEN)</t>
  </si>
  <si>
    <t>TE (BANKIA CUP)</t>
  </si>
  <si>
    <t>TE (LBS CUP)</t>
  </si>
  <si>
    <t>TE (LBS MULLER)</t>
  </si>
  <si>
    <t>TE (NAT.PARK)</t>
  </si>
  <si>
    <t>ITF (HERODOTOU)</t>
  </si>
  <si>
    <t>TE (ARGAYON)</t>
  </si>
  <si>
    <t>TE (AUDI GW)</t>
  </si>
  <si>
    <t>TE (AUDI)</t>
  </si>
  <si>
    <t>TE (ΟΑ ΚΙΛΚΙΣ)</t>
  </si>
  <si>
    <t>ITF (AS OPEN)</t>
  </si>
  <si>
    <t>TE (JUGEND CUP)</t>
  </si>
  <si>
    <t>TE (ΟΑ ΚΟΥΦΑΛΙΩΝ)</t>
  </si>
  <si>
    <t>TE (SANCHEZ)</t>
  </si>
  <si>
    <t>TE (ΟΑ ΑΡΙΔΑΙΑΣ)</t>
  </si>
  <si>
    <t>Ε2δ (Α)</t>
  </si>
  <si>
    <t>Ε2δ (Δ)</t>
  </si>
  <si>
    <t>Ε2δ (ΙΑ)</t>
  </si>
  <si>
    <t>Ε2δ (ΣΤ)</t>
  </si>
  <si>
    <t>TE (EUROVIA)</t>
  </si>
  <si>
    <t>Ε3β (Α)</t>
  </si>
  <si>
    <t>Ε3β (Β)</t>
  </si>
  <si>
    <t>Ε3β (Γ)</t>
  </si>
  <si>
    <t>Ε3β (Δ)</t>
  </si>
  <si>
    <t>Ε3β (Ε)</t>
  </si>
  <si>
    <t>Ε3β (Ζ)</t>
  </si>
  <si>
    <t>Ε3β (Η)</t>
  </si>
  <si>
    <t>Ε3β (Θ)</t>
  </si>
  <si>
    <t>Ε3β (ΙΑ)</t>
  </si>
  <si>
    <t>Ε3β (ΣΤ)</t>
  </si>
  <si>
    <t>Ε1δ (Ε)</t>
  </si>
  <si>
    <t>TE (MASTERS)</t>
  </si>
  <si>
    <t>Ε2ε (Β)</t>
  </si>
  <si>
    <t>Ε2ε (Ε)</t>
  </si>
  <si>
    <t>Ε2ε (Ζ)</t>
  </si>
  <si>
    <t>Ε3γ (Α)</t>
  </si>
  <si>
    <t>Ε3γ (Β)</t>
  </si>
  <si>
    <t>Ε3γ (Γ)</t>
  </si>
  <si>
    <t>Ε3γ (Δ)</t>
  </si>
  <si>
    <t>Ε3γ (Ε)</t>
  </si>
  <si>
    <t>Ε3γ (Ζ)</t>
  </si>
  <si>
    <t>Ε3γ (Η)</t>
  </si>
  <si>
    <t>Ε3γ (Θ)</t>
  </si>
  <si>
    <t>Ε3γ (ΙΑ)</t>
  </si>
  <si>
    <t>Ε3γ (ΣΤ)</t>
  </si>
  <si>
    <t>TE (SWISS)</t>
  </si>
  <si>
    <t>TE (DAVOS)</t>
  </si>
  <si>
    <t>ITF (MATAN)</t>
  </si>
  <si>
    <t>Ε2ζ (Β)</t>
  </si>
  <si>
    <t>Ε2ζ (Δ)</t>
  </si>
  <si>
    <t>Ε2ζ (Ζ)</t>
  </si>
  <si>
    <t>Ε2ζ (ΣΤ)</t>
  </si>
  <si>
    <t>ITF (MESIKA)</t>
  </si>
  <si>
    <t>TE (GOTHENBURG)</t>
  </si>
  <si>
    <t>TE (MARSA)</t>
  </si>
  <si>
    <t>Ε1ε (Η)</t>
  </si>
  <si>
    <t>Ε1ε (ΙΑ)</t>
  </si>
  <si>
    <t>Μαστ (Θ)</t>
  </si>
  <si>
    <t>ITF (BELLEVUE)</t>
  </si>
  <si>
    <t>TE (CHRISTMAS)</t>
  </si>
  <si>
    <t>ITF (MAGNOLIA)</t>
  </si>
  <si>
    <t>ITF (SWISS TROPHY)</t>
  </si>
  <si>
    <t>Ε2α (Β)</t>
  </si>
  <si>
    <t>Ε2α (Δ)</t>
  </si>
  <si>
    <t>ITF (YELTSIN)</t>
  </si>
  <si>
    <t>TE (TIM ESSONNE)</t>
  </si>
  <si>
    <t>TE (LIGNON)</t>
  </si>
  <si>
    <t>Ε1α (ΙΑ)</t>
  </si>
  <si>
    <t>TE (MORRIS)</t>
  </si>
  <si>
    <t>ITF (BABOLAT CUP)</t>
  </si>
  <si>
    <t>ITF (MALTA)</t>
  </si>
  <si>
    <t>TE (ΗΡΑΚΛΕΙΟ ΟΑΑ)</t>
  </si>
  <si>
    <t>Ε2β (Γ)</t>
  </si>
  <si>
    <t>Ε2β (ΣΤ)</t>
  </si>
  <si>
    <t>ITF (INT JR CHAMP 2)</t>
  </si>
  <si>
    <t>ITF (ALEX POD)</t>
  </si>
  <si>
    <t>TE (TIRANA OPEN)</t>
  </si>
  <si>
    <t>TE (PAVIA)</t>
  </si>
  <si>
    <t>TE (RAFI DOROT)</t>
  </si>
  <si>
    <t>TE (SVILENGRAND)</t>
  </si>
  <si>
    <t>TE (TORNEO)</t>
  </si>
  <si>
    <t>Ε2γ (Δ)</t>
  </si>
  <si>
    <t>Ε2γ (Η)</t>
  </si>
  <si>
    <t>Ε2γ (Θ)</t>
  </si>
  <si>
    <t>ITF (RUC)</t>
  </si>
  <si>
    <t>TE (PALACE)</t>
  </si>
  <si>
    <t>TE (BERGANT)</t>
  </si>
  <si>
    <t>ITF (TIRANA)</t>
  </si>
  <si>
    <t>TE (TBILISI)</t>
  </si>
  <si>
    <t>ITF (UKRZAKHID)</t>
  </si>
  <si>
    <t>TE (PORTIMAO)</t>
  </si>
  <si>
    <t>TE (RENA)</t>
  </si>
  <si>
    <t>TE (HASKOVO)</t>
  </si>
  <si>
    <t>ITF (FLOWER BULD)</t>
  </si>
  <si>
    <t>TE (DEVIN CUP)</t>
  </si>
  <si>
    <t>TE (DEVIN)</t>
  </si>
  <si>
    <t>TE (LBS)</t>
  </si>
  <si>
    <t>ITF (CHINA J14)</t>
  </si>
  <si>
    <t>TE (CEVANSIR)</t>
  </si>
  <si>
    <t>ITF (PRINCE)</t>
  </si>
  <si>
    <t>ITF (CANADIAN OPEN)</t>
  </si>
  <si>
    <t>ITF (NEOCOM)</t>
  </si>
  <si>
    <t>ITF (APHRODITE)</t>
  </si>
  <si>
    <t>ITF (PANCEVO)</t>
  </si>
  <si>
    <t>TE (NAT.SPORT)</t>
  </si>
  <si>
    <t>TE (Nation.Park)</t>
  </si>
  <si>
    <t>Ε2δ (Β)</t>
  </si>
  <si>
    <t>Ε2δ (Ε)</t>
  </si>
  <si>
    <t>Ε2δ (Ζ)</t>
  </si>
  <si>
    <t>ITF (CANADIAN)</t>
  </si>
  <si>
    <t>ITF (SMASH)</t>
  </si>
  <si>
    <t>TE (NATIONAL)</t>
  </si>
  <si>
    <t>ITF (NAT. SPORT)</t>
  </si>
  <si>
    <t>ITF (SOLAIMANEYAH)</t>
  </si>
  <si>
    <t>Ε1γ (ΣΤ)</t>
  </si>
  <si>
    <t>ITF (ITF TUNISIA)</t>
  </si>
  <si>
    <t>Ε2ε (Α)</t>
  </si>
  <si>
    <t>Ε2ε (Θ)</t>
  </si>
  <si>
    <t>Ε2ε (ΙΑ)</t>
  </si>
  <si>
    <t>ITF (RIAT)</t>
  </si>
  <si>
    <t>ITF (DUBAI)</t>
  </si>
  <si>
    <t>TE (NICOSIA FIELD)</t>
  </si>
  <si>
    <t>Ε3ε (Β)</t>
  </si>
  <si>
    <t>ITF (HALFA)</t>
  </si>
  <si>
    <t>ITF (MARSHALL)</t>
  </si>
  <si>
    <t>Ε3δ (Α)</t>
  </si>
  <si>
    <t>Ε3δ (Β)</t>
  </si>
  <si>
    <t>Ε3δ (Γ)</t>
  </si>
  <si>
    <t>Ε3δ (Δ)</t>
  </si>
  <si>
    <t>Ε3δ (Ε)</t>
  </si>
  <si>
    <t>Ε3δ (Ζ)</t>
  </si>
  <si>
    <t>Ε3δ (Η)</t>
  </si>
  <si>
    <t>Ε3δ (Θ)</t>
  </si>
  <si>
    <t>Ε3δ (ΙΑ)</t>
  </si>
  <si>
    <t>Ε3δ (ΣΤ)</t>
  </si>
  <si>
    <t>ITF (EAST AFRICA)</t>
  </si>
  <si>
    <t>ITF (BELGRADE)</t>
  </si>
  <si>
    <t>ITF (14th DHABI)</t>
  </si>
  <si>
    <t>ITF (14th DHADI)</t>
  </si>
  <si>
    <t>ITF (7th Fujairah)</t>
  </si>
  <si>
    <t>TE (In Time Head)</t>
  </si>
  <si>
    <t>ITF (Oslo)</t>
  </si>
  <si>
    <t>TE (FOCUS)</t>
  </si>
  <si>
    <t>TE (Kavela Open)</t>
  </si>
  <si>
    <t>ITF (Perin mem)</t>
  </si>
  <si>
    <t>ITF (GD Tennis)</t>
  </si>
  <si>
    <t>TE (Nike j)</t>
  </si>
  <si>
    <t>ITF (MESSIKA)</t>
  </si>
  <si>
    <t>ITF (SAN MICHAEL)</t>
  </si>
  <si>
    <t>TE (GD Tennis)</t>
  </si>
  <si>
    <t>ITF (17arna Tour)</t>
  </si>
  <si>
    <t>ITF (20ama Open)</t>
  </si>
  <si>
    <t>ITF (ENKA)</t>
  </si>
  <si>
    <t>ITF (ΕΝΚΑ)</t>
  </si>
  <si>
    <t>TE (XIIII TORNEIG)</t>
  </si>
  <si>
    <t>ITF (NAZMI)</t>
  </si>
  <si>
    <t>ITF (PODGORICA)</t>
  </si>
  <si>
    <t>TE (JUG)</t>
  </si>
  <si>
    <t>ITF (ALLIANZ)</t>
  </si>
  <si>
    <t>TE (ATK)</t>
  </si>
  <si>
    <t>Παν (Θ) 16</t>
  </si>
  <si>
    <t>Παν (Θ) 18</t>
  </si>
  <si>
    <t>ITF (SIMACAK)</t>
  </si>
  <si>
    <t>TE (VLTC KETTLE)</t>
  </si>
  <si>
    <t>TE (BALDARAN)</t>
  </si>
  <si>
    <t>TE (DEUTSCHE KREIS)</t>
  </si>
  <si>
    <t>TE (CRNA REKA)</t>
  </si>
  <si>
    <t>ITF (COPERNICUS)</t>
  </si>
  <si>
    <t>ITF (DEMA CUP)</t>
  </si>
  <si>
    <t>ITF (JUG OPEN)</t>
  </si>
  <si>
    <t>ITF (LTA MAASEIK)</t>
  </si>
  <si>
    <t>ITF (VILA DO CONDE)</t>
  </si>
  <si>
    <t>TE (HUNGARO)</t>
  </si>
  <si>
    <t>Ε2γ (Β)</t>
  </si>
  <si>
    <t>ITF (NATIONAL)</t>
  </si>
  <si>
    <t>Ε1γ (Δ)</t>
  </si>
  <si>
    <t>Ε1γ (Ε)</t>
  </si>
  <si>
    <t>ITF (WICHITA)</t>
  </si>
  <si>
    <t>Ε2δ (Γ)</t>
  </si>
  <si>
    <t>Ε2δ (Η)</t>
  </si>
  <si>
    <t>ITF (8TH KUWAIT)</t>
  </si>
  <si>
    <t>ITF (7th Bahrain)</t>
  </si>
  <si>
    <t>ITF (8th Fujairah)</t>
  </si>
  <si>
    <t>ITF (Sait Cyprien)</t>
  </si>
  <si>
    <t>ITF (UAE FUJAIRAH)</t>
  </si>
  <si>
    <t>Ε2ε (Δ)</t>
  </si>
  <si>
    <t>ITF (ORANGE BOWL)</t>
  </si>
  <si>
    <t>ITF (ABU DHABI)</t>
  </si>
  <si>
    <t>ITF (DONETSK)</t>
  </si>
  <si>
    <t>ITF (INKA BOWL)</t>
  </si>
  <si>
    <t>ITF (TROFEUL)</t>
  </si>
  <si>
    <t>TE (TOYOTA)</t>
  </si>
  <si>
    <t>TE (I.C. OF ROMANIA)</t>
  </si>
  <si>
    <t>Ε4α (ΙΑ)</t>
  </si>
  <si>
    <t>ITF (15TH REALSPORT)</t>
  </si>
  <si>
    <t>ITF (PERIN MEMOR)</t>
  </si>
  <si>
    <t>ITF (PERIN MEN)</t>
  </si>
  <si>
    <t>ITF (MALTA ITF)</t>
  </si>
  <si>
    <t>Ε2α (Ε)</t>
  </si>
  <si>
    <t>ITF (41ST CITY)</t>
  </si>
  <si>
    <t>Ε4β (Β)</t>
  </si>
  <si>
    <t>Ε2β (Α)</t>
  </si>
  <si>
    <t>ITF (1 ISTRES)</t>
  </si>
  <si>
    <t>ITF (EGYPT 2)</t>
  </si>
  <si>
    <t>ITF (PLOVDIV)</t>
  </si>
  <si>
    <t>ITF (21a BEAULL.)</t>
  </si>
  <si>
    <t>ITF (KENANA)</t>
  </si>
  <si>
    <t>TE (HELLENIC BANK)</t>
  </si>
  <si>
    <t>TE (TIRANA 16)</t>
  </si>
  <si>
    <t>ITF (CAT North Africa)</t>
  </si>
  <si>
    <t>ITF (MODIAC)</t>
  </si>
  <si>
    <t>ITF (MEDITERRANEE)</t>
  </si>
  <si>
    <t>TE (FINERMAN)</t>
  </si>
  <si>
    <t>ITF (MONTENEGRO)</t>
  </si>
  <si>
    <t>TE (BIRKEROD)</t>
  </si>
  <si>
    <t>TE (TENNISPARK)</t>
  </si>
  <si>
    <t>TE (RENA &amp; DATO)</t>
  </si>
  <si>
    <t>TE (KRISTOF VLIEGEN)</t>
  </si>
  <si>
    <t>TE (ASKER)</t>
  </si>
  <si>
    <t>TE (T.B.A.)</t>
  </si>
  <si>
    <t>ITF (JUSTINE)</t>
  </si>
  <si>
    <t>ITF (ΟΑ ΙΩΑΝΝΙΝΩΝ)</t>
  </si>
  <si>
    <t>ITF (EUROPEAN J)</t>
  </si>
  <si>
    <t>TE (EUROPEAN J)</t>
  </si>
  <si>
    <t>TE (NIS OPEN)</t>
  </si>
  <si>
    <t>TE (SPARKASSE)</t>
  </si>
  <si>
    <t>TE (LBS-CUP)</t>
  </si>
  <si>
    <t>TE (SAN MICHEL)</t>
  </si>
  <si>
    <t>TE (SPORT 2000)</t>
  </si>
  <si>
    <t>ITF (NBU)</t>
  </si>
  <si>
    <t>TE (EMINENT PODG)</t>
  </si>
  <si>
    <t>TE (BAVARIAN)</t>
  </si>
  <si>
    <t>TE (EMINENT)</t>
  </si>
  <si>
    <t>TE (JUGEND)</t>
  </si>
  <si>
    <t>ITF (LARNACA)</t>
  </si>
  <si>
    <t>TE (SANTCHEZ)</t>
  </si>
  <si>
    <t>ITF (NATIONAL PARK)</t>
  </si>
  <si>
    <t>Ε2ε (Γ)</t>
  </si>
  <si>
    <t>ITF (TORNEO INT)</t>
  </si>
  <si>
    <t>ITF (TOURNOI ITF)</t>
  </si>
  <si>
    <t>ITF (AGIA NAPA)</t>
  </si>
  <si>
    <t>TE (TE RAANANA)</t>
  </si>
  <si>
    <t>TE (NORRKOPING)</t>
  </si>
  <si>
    <t>ITF (EGYPT 3)</t>
  </si>
  <si>
    <t>TE (PROAKTIV)</t>
  </si>
  <si>
    <t>TE (VLTC)</t>
  </si>
  <si>
    <t>TE (PARADIS)</t>
  </si>
  <si>
    <t>Ε3ε (Α)</t>
  </si>
  <si>
    <t>Ε3ε (Γ)</t>
  </si>
  <si>
    <t>Ε3ε (Δ)</t>
  </si>
  <si>
    <t>Ε3ε (Ε)</t>
  </si>
  <si>
    <t>Ε3ε (Ζ)</t>
  </si>
  <si>
    <t>Ε3ε (Η)</t>
  </si>
  <si>
    <t>Ε3ε (Θ)</t>
  </si>
  <si>
    <t>Ε3ε (ΙΑ)</t>
  </si>
  <si>
    <t>Ε3ε (ΣΤ)</t>
  </si>
  <si>
    <t>TE (BOZICNI)</t>
  </si>
  <si>
    <t>ITF (16TH ABU DHABI)</t>
  </si>
  <si>
    <t>TE (17TH TENNISLINE)</t>
  </si>
  <si>
    <t>ITF (HOTEL KURZ)</t>
  </si>
  <si>
    <t>TE (SMENA CUP)</t>
  </si>
  <si>
    <t>ITF (CLTK CUP)</t>
  </si>
  <si>
    <t>ITF (TOUR. 2)</t>
  </si>
  <si>
    <t>ITF (TUNISIA 1)</t>
  </si>
  <si>
    <t>TE (STAVANGER)</t>
  </si>
  <si>
    <t>ITF (EGYPT 1)</t>
  </si>
  <si>
    <t>ITF (9TH KENYA)</t>
  </si>
  <si>
    <t>ITF (YONEX)</t>
  </si>
  <si>
    <t>ITF (BAVARIAN)</t>
  </si>
  <si>
    <t>TE (BAKU JUNIOR)</t>
  </si>
  <si>
    <t>TE (LE CHAMBON)</t>
  </si>
  <si>
    <t>TE (16TH REALSPORT)</t>
  </si>
  <si>
    <t>Ε3 10η (Δ)</t>
  </si>
  <si>
    <t>Ε3 10η (ΣΤ)</t>
  </si>
  <si>
    <t>Ε3 11η (Β)</t>
  </si>
  <si>
    <t>Ε3 11η (Γ)</t>
  </si>
  <si>
    <t>Ε3 11η (Δ)</t>
  </si>
  <si>
    <t>Ε3 11η (Ε)</t>
  </si>
  <si>
    <t>Ε3 11η (Ζ)</t>
  </si>
  <si>
    <t>Ε3 11η (Η)</t>
  </si>
  <si>
    <t>Ε3 11η (Θ)</t>
  </si>
  <si>
    <t>Ε3 11η (ΙΑ)</t>
  </si>
  <si>
    <t>Ε3 11η (ΣΤ)</t>
  </si>
  <si>
    <t>TE (TEL AVIV)</t>
  </si>
  <si>
    <t>Ε3 13η (Β)</t>
  </si>
  <si>
    <t>Ε3 13η (Γ)</t>
  </si>
  <si>
    <t>TE (KVARNER)</t>
  </si>
  <si>
    <t>TE (ΑΟ ΠΕΥΚΗΣ TIE BREAK)</t>
  </si>
  <si>
    <t>Ε3 14η (ΣΤ)</t>
  </si>
  <si>
    <t>TE (MARSHALL)</t>
  </si>
  <si>
    <t>Ε3 17η (Γ)</t>
  </si>
  <si>
    <t>Ε3 17η (Δ)</t>
  </si>
  <si>
    <t>Ε3 17η (Ε)</t>
  </si>
  <si>
    <t>Ε3 17η (ΣΤ)</t>
  </si>
  <si>
    <t>ITF (SKOPIE)</t>
  </si>
  <si>
    <t>Ε3 18η (ΣΤ)</t>
  </si>
  <si>
    <t>TE (MONTENEGRO)</t>
  </si>
  <si>
    <t>TE (TORNEO 14)</t>
  </si>
  <si>
    <t>TE (XV TORNEIG)</t>
  </si>
  <si>
    <t>Ε3 19η (Γ)</t>
  </si>
  <si>
    <t>Ε3 19η (Δ)</t>
  </si>
  <si>
    <t>Ε3 19η (Ε)</t>
  </si>
  <si>
    <t>TE (KALEVA)</t>
  </si>
  <si>
    <t>TE (NATIONAL PARK)</t>
  </si>
  <si>
    <t>ITF (DAMOUR)</t>
  </si>
  <si>
    <t>TE (DR OEKTER)</t>
  </si>
  <si>
    <t>Ε3 21η (ΙΑ)</t>
  </si>
  <si>
    <t>ITF (MZIURI CUP)</t>
  </si>
  <si>
    <t>TE (BITOLA U14)</t>
  </si>
  <si>
    <t>TE (5o MEMORIAL)</t>
  </si>
  <si>
    <t>Ε3 23η (Β)</t>
  </si>
  <si>
    <t>Ε3 23η (Δ)</t>
  </si>
  <si>
    <t>Ε3 23η (Η)</t>
  </si>
  <si>
    <t>ITF (VIVA TROPHY)</t>
  </si>
  <si>
    <t>TE (LEILA MESKHI)</t>
  </si>
  <si>
    <t>TE (TAC CUP)</t>
  </si>
  <si>
    <t>TE (WILSON JUNIOR)</t>
  </si>
  <si>
    <t>ITF (25TH INTER)</t>
  </si>
  <si>
    <t>TE (FALKOPINGS)</t>
  </si>
  <si>
    <t>Ε3 24η (Β)</t>
  </si>
  <si>
    <t>Ε3 24η (Γ)</t>
  </si>
  <si>
    <t>Ε3 24η (Δ)</t>
  </si>
  <si>
    <t>Ε3 24η (Θ)</t>
  </si>
  <si>
    <t>TE (ANTEI)</t>
  </si>
  <si>
    <t>TE (KOZA WOS CUP)</t>
  </si>
  <si>
    <t>Ε3 25η (Α)</t>
  </si>
  <si>
    <t>Ε3 25η (Ζ)</t>
  </si>
  <si>
    <t>ITF (VAN DER VALK)</t>
  </si>
  <si>
    <t>TE (KRISTOF)</t>
  </si>
  <si>
    <t>ITF (ALEX METREVELI)</t>
  </si>
  <si>
    <t>Ε2γ (Ε)</t>
  </si>
  <si>
    <t>Ε2γ (ΙΑ)</t>
  </si>
  <si>
    <t>ITF (STARA ZAGORA)</t>
  </si>
  <si>
    <t>TE (HITIT CUP)</t>
  </si>
  <si>
    <t>Ε3 28η (ΣΤ)</t>
  </si>
  <si>
    <t>Ε4γ (Β)</t>
  </si>
  <si>
    <t>ITF (CITY OF WELS)</t>
  </si>
  <si>
    <t>Ε3 29η (Ζ)</t>
  </si>
  <si>
    <t>TE (EUROPEAN CHAMP)</t>
  </si>
  <si>
    <t>TE (40 LBS MULLER)</t>
  </si>
  <si>
    <t>Ε4δ (Ε)</t>
  </si>
  <si>
    <t>TE (NEOTEL OPEN)</t>
  </si>
  <si>
    <t>Tour lookup</t>
  </si>
  <si>
    <t>Draw32_S</t>
  </si>
  <si>
    <t>Ημιτελ</t>
  </si>
  <si>
    <t>R08</t>
  </si>
  <si>
    <t>R32</t>
  </si>
  <si>
    <t>R16</t>
  </si>
  <si>
    <t>Singles</t>
  </si>
  <si>
    <t xml:space="preserve"> msg </t>
  </si>
  <si>
    <t>Ε1S-12-q8</t>
  </si>
  <si>
    <t>Ε1S-12-q16</t>
  </si>
  <si>
    <t>Ε1S-12-q8/2</t>
  </si>
  <si>
    <t>Ε1S-12-q32</t>
  </si>
  <si>
    <t>Ε1S-12-q</t>
  </si>
  <si>
    <t>Ε1S-12-q64</t>
  </si>
  <si>
    <t>Ε1S-14-q8</t>
  </si>
  <si>
    <t>Ε1S-14-q16</t>
  </si>
  <si>
    <t>Ε1S-14-q8/2</t>
  </si>
  <si>
    <t>Ε1S-14-q32</t>
  </si>
  <si>
    <t>Ε1S-14-q</t>
  </si>
  <si>
    <t>Ε1S-14-q64</t>
  </si>
  <si>
    <t>Ε1S-16-q8</t>
  </si>
  <si>
    <t>Ε1S-16-q16</t>
  </si>
  <si>
    <t>Ε1S-16-q8/2</t>
  </si>
  <si>
    <t>Ε1S-16-q32</t>
  </si>
  <si>
    <t>Ε1S-16-q</t>
  </si>
  <si>
    <t>Ε1S-16-q64</t>
  </si>
  <si>
    <t>Ε1S-18-q8</t>
  </si>
  <si>
    <t>Ε1S-18-q16</t>
  </si>
  <si>
    <t>Ε1S-18-q8/2</t>
  </si>
  <si>
    <t>Ε1S-18-q32</t>
  </si>
  <si>
    <t>Ε1S-18-q</t>
  </si>
  <si>
    <t>Ε1S-18-q64</t>
  </si>
  <si>
    <t>Ε2S-12-q8</t>
  </si>
  <si>
    <t>Ε2S-12-q16</t>
  </si>
  <si>
    <t>Ε2S-12-q8/2</t>
  </si>
  <si>
    <t>Ε2S-12-q32</t>
  </si>
  <si>
    <t>Ε2S-12-q</t>
  </si>
  <si>
    <t>Ε2S-12-q64</t>
  </si>
  <si>
    <t>Ε2S-14-q8</t>
  </si>
  <si>
    <t>Ε2S-14-q16</t>
  </si>
  <si>
    <t>Ε2S-14-q8/2</t>
  </si>
  <si>
    <t>Ε2S-14-q32</t>
  </si>
  <si>
    <t>Ε2S-14-q</t>
  </si>
  <si>
    <t>Ε2S-14-q64</t>
  </si>
  <si>
    <t>Ε2S-16-q8</t>
  </si>
  <si>
    <t>Ε2S-16-q16</t>
  </si>
  <si>
    <t>Ε2S-16-q8/2</t>
  </si>
  <si>
    <t>Ε2S-16-q32</t>
  </si>
  <si>
    <t>Ε2S-16-q</t>
  </si>
  <si>
    <t>Ε2S-16-q64</t>
  </si>
  <si>
    <t>Ε2S-18-q8</t>
  </si>
  <si>
    <t>Ε2S-18-q8/2</t>
  </si>
  <si>
    <t>Ε2S-18-q16</t>
  </si>
  <si>
    <t>Ε2S-18-q32</t>
  </si>
  <si>
    <t>Ε2S-18-q64</t>
  </si>
  <si>
    <t>Ε3S-12-q8</t>
  </si>
  <si>
    <t>Ε3S-12-q16</t>
  </si>
  <si>
    <t>Ε3S-12-q32</t>
  </si>
  <si>
    <t>Ε3S-12-q64</t>
  </si>
  <si>
    <t>Ε3S-14-q8</t>
  </si>
  <si>
    <t>Ε3S-14-q16</t>
  </si>
  <si>
    <t>Ε3S-14-q32</t>
  </si>
  <si>
    <t>Ε3S-14-q64</t>
  </si>
  <si>
    <t>Ε3S-16-q8</t>
  </si>
  <si>
    <t>Ε3S-16-q16</t>
  </si>
  <si>
    <t>Ε3S-16-q32</t>
  </si>
  <si>
    <t>Ε3S-16-q64</t>
  </si>
  <si>
    <t>Ε3S-18-q8</t>
  </si>
  <si>
    <t>Ε3S-18-q16</t>
  </si>
  <si>
    <t>Ε3S-18-q32</t>
  </si>
  <si>
    <t>Ε3S-18-q64</t>
  </si>
  <si>
    <t>Ε4S-12-q8</t>
  </si>
  <si>
    <t>Ε4S-12-q16</t>
  </si>
  <si>
    <t>Ε4S-12-q32</t>
  </si>
  <si>
    <t>Ε4S-12-q64</t>
  </si>
  <si>
    <t>Ε4S-14-q8</t>
  </si>
  <si>
    <t>Ε4S-14-q16</t>
  </si>
  <si>
    <t>Ε4S-14-q32</t>
  </si>
  <si>
    <t>Ε4S-14-q64</t>
  </si>
  <si>
    <t>Ε4S-16-q8</t>
  </si>
  <si>
    <t>Ε4S-16-q16</t>
  </si>
  <si>
    <t>Ε4S-16-q32</t>
  </si>
  <si>
    <t>Ε4S-16-q64</t>
  </si>
  <si>
    <t>Ε4S-18-q8</t>
  </si>
  <si>
    <t>Ε4S-18-q16</t>
  </si>
  <si>
    <t>Ε4S-18-q32</t>
  </si>
  <si>
    <t>Ε4S-18-q64</t>
  </si>
  <si>
    <t>ΠανS-12-q16</t>
  </si>
  <si>
    <t>ΠανS-12-q32</t>
  </si>
  <si>
    <t>ΠανS-12-q64</t>
  </si>
  <si>
    <t>ΠανS-12-q16/2</t>
  </si>
  <si>
    <t>ΠανS-12-q</t>
  </si>
  <si>
    <t>ΠανS-12-q8</t>
  </si>
  <si>
    <t>ΠανD-12-q</t>
  </si>
  <si>
    <t>ΠανD-12-q8</t>
  </si>
  <si>
    <t>ΠανD-12-q16</t>
  </si>
  <si>
    <t>ΠανS-14-q16</t>
  </si>
  <si>
    <t>ΠανS-14-q32</t>
  </si>
  <si>
    <t>ΠανS-14-q64</t>
  </si>
  <si>
    <t>ΠανS-14-q16/2</t>
  </si>
  <si>
    <t>ΠανS-14-q</t>
  </si>
  <si>
    <t>ΠανS-14-q8</t>
  </si>
  <si>
    <t>ΠανD-14-1st</t>
  </si>
  <si>
    <t>ΠανD-14-2nd</t>
  </si>
  <si>
    <t>ΠανD-14-3_4</t>
  </si>
  <si>
    <t>ΠανD-14-5_8</t>
  </si>
  <si>
    <t>ΠανD-14-9_16</t>
  </si>
  <si>
    <t>ΠανD-14-17_32</t>
  </si>
  <si>
    <t>ΠανD-14-q</t>
  </si>
  <si>
    <t>ΠανD-14-q8</t>
  </si>
  <si>
    <t>ΠανD-14-q16</t>
  </si>
  <si>
    <t>ΠανD-14-wo</t>
  </si>
  <si>
    <t>ΠανS-16-q16</t>
  </si>
  <si>
    <t>ΠανS-16-q32</t>
  </si>
  <si>
    <t>ΠανS-16-q64</t>
  </si>
  <si>
    <t>ΠανS-16-q16/2</t>
  </si>
  <si>
    <t>ΠανS-16-q</t>
  </si>
  <si>
    <t>ΠανS-16-q8</t>
  </si>
  <si>
    <t>ΠανD-16-q</t>
  </si>
  <si>
    <t>ΠανD-16-q8</t>
  </si>
  <si>
    <t>ΠανD-16-q16</t>
  </si>
  <si>
    <t>ΠανS-18-q16</t>
  </si>
  <si>
    <t>ΠανS-18-q32</t>
  </si>
  <si>
    <t>ΠανS-18-q64</t>
  </si>
  <si>
    <t>ΠανS-18-q16/2</t>
  </si>
  <si>
    <t>ΠανS-18-q</t>
  </si>
  <si>
    <t>ΠανS-18-q8</t>
  </si>
  <si>
    <t>ΠανD-18-q</t>
  </si>
  <si>
    <t>ΠανD-18-q8</t>
  </si>
  <si>
    <t>ΠανD-18-q16</t>
  </si>
  <si>
    <t>ΠανD-12-q32</t>
  </si>
  <si>
    <t>ΠανD-12-q64</t>
  </si>
  <si>
    <t>ΠανD-12-q128</t>
  </si>
  <si>
    <t>ΠανD-14-q32</t>
  </si>
  <si>
    <t>ΠανD-14-q64</t>
  </si>
  <si>
    <t>ΠανD-14-q128</t>
  </si>
  <si>
    <t>ΠανD-16-q32</t>
  </si>
  <si>
    <t>ΠανD-16-q64</t>
  </si>
  <si>
    <t>ΠανD-16-q128</t>
  </si>
  <si>
    <t>ΠανD-18-q32</t>
  </si>
  <si>
    <t>ΠανD-18-q64</t>
  </si>
  <si>
    <t>ΠανD-18-q128</t>
  </si>
  <si>
    <t>ΠανD-18-wo</t>
  </si>
  <si>
    <t>DQ</t>
  </si>
  <si>
    <t>ΑΑ ΝΙΚΗ ΑΓ ΔΗΜΗΤΡΙΟΥ</t>
  </si>
  <si>
    <t>TournamentDetailsId</t>
  </si>
  <si>
    <t>WPlayerCode</t>
  </si>
  <si>
    <t>LPlayerCode</t>
  </si>
  <si>
    <t>Score</t>
  </si>
  <si>
    <t>WRow</t>
  </si>
  <si>
    <t>LRow</t>
  </si>
  <si>
    <t>WSeed</t>
  </si>
  <si>
    <t>LSeed</t>
  </si>
  <si>
    <t xml:space="preserve"> PlayerCode</t>
  </si>
  <si>
    <t>Round</t>
  </si>
  <si>
    <t>Wins</t>
  </si>
  <si>
    <t>Matches</t>
  </si>
  <si>
    <t>PtsQ</t>
  </si>
  <si>
    <t>PtsM</t>
  </si>
  <si>
    <t>ΠανΑΓ</t>
  </si>
  <si>
    <t>OpenΑΓ</t>
  </si>
  <si>
    <t>ΠανΑΓS-1st</t>
  </si>
  <si>
    <t>ΠανΑΓS-2nd</t>
  </si>
  <si>
    <t>ΠανΑΓS-3_4</t>
  </si>
  <si>
    <t>ΠανΑΓS-5_8</t>
  </si>
  <si>
    <t>ΠανΑΓS-9_16</t>
  </si>
  <si>
    <t>ΠανΑΓS-17_32</t>
  </si>
  <si>
    <t>ΠανΑΓS-33_64</t>
  </si>
  <si>
    <t>ΠανΑΓS-Q2</t>
  </si>
  <si>
    <t>ΠανΑΓS-Q1</t>
  </si>
  <si>
    <t>OpenΑΓS-1st</t>
  </si>
  <si>
    <t>OpenΑΓS-2nd</t>
  </si>
  <si>
    <t>OpenΑΓS-3_4</t>
  </si>
  <si>
    <t>OpenΑΓS-5_8</t>
  </si>
  <si>
    <t>OpenΑΓS-9_16</t>
  </si>
  <si>
    <t>OpenΑΓS-17_32</t>
  </si>
  <si>
    <t>OpenΑΓS-33_64</t>
  </si>
  <si>
    <t>OpenΑΓS-Q2</t>
  </si>
  <si>
    <t>OpenΑΓS-Q1</t>
  </si>
  <si>
    <t>ΠανΑΓS-</t>
  </si>
  <si>
    <t>OpenΑΓS-</t>
  </si>
  <si>
    <t>ΠανΑΓD-1st</t>
  </si>
  <si>
    <t>ΠανΑΓD-2nd</t>
  </si>
  <si>
    <t>ΠανΑΓD-3_4</t>
  </si>
  <si>
    <t>ΠανΑΓD-5_8</t>
  </si>
  <si>
    <t>ΠανΑΓD-9_16</t>
  </si>
  <si>
    <t>ΠανΑΓD-17_32</t>
  </si>
  <si>
    <t>ΠανΑΓD-33_64</t>
  </si>
  <si>
    <t>ΠανΑΓD-Q1</t>
  </si>
  <si>
    <t>ΠανΑΓD-Q2</t>
  </si>
  <si>
    <t>OpenΑΓD-1st</t>
  </si>
  <si>
    <t>OpenΑΓD-2nd</t>
  </si>
  <si>
    <t>OpenΑΓD-3_4</t>
  </si>
  <si>
    <t>OpenΑΓD-5_8</t>
  </si>
  <si>
    <t>OpenΑΓD-9_16</t>
  </si>
  <si>
    <t>OpenΑΓD-17_32</t>
  </si>
  <si>
    <t>OpenΑΓD-33_64</t>
  </si>
  <si>
    <t>OpenΑΓD-Q1</t>
  </si>
  <si>
    <t>OpenΑΓD-Q2</t>
  </si>
  <si>
    <t>ΠανΑΓD-</t>
  </si>
  <si>
    <t>OpenΑΓD-</t>
  </si>
  <si>
    <t>Ε2S-18-q</t>
  </si>
  <si>
    <t>Ε2D-18-1st</t>
  </si>
  <si>
    <t>Ε2D-18-2nd</t>
  </si>
  <si>
    <t>Ε2D-18-3_4</t>
  </si>
  <si>
    <t>Ε2D-18-5_8</t>
  </si>
  <si>
    <t>Ε2D-18-9_16</t>
  </si>
  <si>
    <t>Ε2D-18-wo</t>
  </si>
  <si>
    <t>Ε2D-18-17_32</t>
  </si>
  <si>
    <t>Ε3S-12-65_128</t>
  </si>
  <si>
    <t>Ε3S-14-65_128</t>
  </si>
  <si>
    <t>Ε3S-16-65_128</t>
  </si>
  <si>
    <t>ΠανS-12-65_128</t>
  </si>
  <si>
    <t>ΠανD-12-33_64</t>
  </si>
  <si>
    <t>ΠανS-14-65_128</t>
  </si>
  <si>
    <t>ΠανD-14-33_64</t>
  </si>
  <si>
    <t>ΠανS-16-65_128</t>
  </si>
  <si>
    <t>ΠανD-16-33_64</t>
  </si>
  <si>
    <t>ΠανS-18-65_128</t>
  </si>
  <si>
    <t>ΠανD-18-33_64</t>
  </si>
  <si>
    <t>ΠανΑΓS-65_128</t>
  </si>
  <si>
    <t>OpenΑΓS-65_128</t>
  </si>
  <si>
    <t>ΠανΑΓD-65_128</t>
  </si>
  <si>
    <t>OpenΑΓD-65_128</t>
  </si>
  <si>
    <t>MatcheNames</t>
  </si>
  <si>
    <t>PlayerName 1</t>
  </si>
  <si>
    <t>PlayerName 2</t>
  </si>
  <si>
    <t>GroupID</t>
  </si>
  <si>
    <t>Α12 Δ</t>
  </si>
  <si>
    <t>Α14 Δ</t>
  </si>
  <si>
    <t>Α16 Δ</t>
  </si>
  <si>
    <t>Α18 Δ</t>
  </si>
  <si>
    <t>Κ12 Δ</t>
  </si>
  <si>
    <t>Κ14 Δ</t>
  </si>
  <si>
    <t>Κ16 Δ</t>
  </si>
  <si>
    <t>Κ18 Δ</t>
  </si>
  <si>
    <t>Μ12 Δ</t>
  </si>
  <si>
    <t>Μ14 Δ</t>
  </si>
  <si>
    <t>Μ16 Δ</t>
  </si>
  <si>
    <t>Μ18 Δ</t>
  </si>
  <si>
    <t>ΑΝΔ Δ</t>
  </si>
  <si>
    <t>ΓΥΝ Δ</t>
  </si>
  <si>
    <t>ΜΙΚΤ Α/Γ</t>
  </si>
  <si>
    <t>Ναι</t>
  </si>
  <si>
    <t>Όχι</t>
  </si>
  <si>
    <t>Ε.Γ.</t>
  </si>
  <si>
    <t>Age</t>
  </si>
  <si>
    <t>ΑΓΟ ΒΟΛΟΥ</t>
  </si>
  <si>
    <t>ΑΕΣΑ Φ ΚΟΥΡΟΣ</t>
  </si>
  <si>
    <t>ΑΚΑ Α ΠΑΝΤΑΛΚΗΣ</t>
  </si>
  <si>
    <t>ΑΟ ΑΘΗΝΑΪΚΗ</t>
  </si>
  <si>
    <t>ΑΟ ΑΛΦΕΙΟΣ ΕΠΙΤΑΛΙΟΥ</t>
  </si>
  <si>
    <t>ΑΟ ΑΣΤΕΡΑΣ ΗΛΙΟΥΠΟΛΗΣ</t>
  </si>
  <si>
    <t>ΑΟ ΔΑΣΟΣ ΧΑΪΔΑΡΙΟΥ</t>
  </si>
  <si>
    <t>ΑΟ ΜΑΡΚΟΠΟΥΛΟΥ</t>
  </si>
  <si>
    <t>ΑΟ ΜΟΡΤΕΡΟΥ</t>
  </si>
  <si>
    <t>ΑΟ ΝΕΟΥ ΦΑΛΗΡΟΥ</t>
  </si>
  <si>
    <t>ΑΟ ΟΛΥΜΠΙΑΔΑ ΒΥΡΩΝΑ</t>
  </si>
  <si>
    <t>ΑΟ ΠΑΡΑΔΕΙΣΟΣ ΑΜΑΡΟΥΣΙΟΥ</t>
  </si>
  <si>
    <t>ΑΟ ΠΑΡΓΑΣ</t>
  </si>
  <si>
    <t>ΑΟ ΦΟΥΡΕΣΙ ΓΛ ΝΕΡΩΝ</t>
  </si>
  <si>
    <t>ΑΟΑ ΕΛΕΥΣΙΝΑΣ</t>
  </si>
  <si>
    <t>ΑΟΑ ΚΑΒΟΥΡΙΟΥ</t>
  </si>
  <si>
    <t>ΑΟΑ ΚΑΣΤΟΡΙΑΣ</t>
  </si>
  <si>
    <t>ΑΟΑ ΚΟΖΑΝΗΣ</t>
  </si>
  <si>
    <t>ΑΟΑ ΡΕΘΥΜΝΟ ΤΚ</t>
  </si>
  <si>
    <t>ΑΟΑ Χ ΤΡΙΠΟΛΗΣ</t>
  </si>
  <si>
    <t>ΑΣ ΑΣΤΕΡΑΣ ΠΕΝΤΕΛΙΚΟΥ</t>
  </si>
  <si>
    <t>ΑΣ ΠΑΝΟΡΑΜΑ</t>
  </si>
  <si>
    <t>ΑΣ ΠΑΠΑΓΟΥ</t>
  </si>
  <si>
    <t>ΑΣ ΠΕΝΤΕΛΗΣ ΑΣΤΕΡΑΣ</t>
  </si>
  <si>
    <t>ΑΣ ΠΙΕΡΙΑ ΤΕΝΙΣ</t>
  </si>
  <si>
    <t>ΑΣΑ ΕΛΠΙΔΑ ΣΟΥΦΛΙΟΥ</t>
  </si>
  <si>
    <t>ΑΣΑ ΜΥΤΙΛΗΝΗΣ</t>
  </si>
  <si>
    <t>ΑΣΑ ΤΡΙΚΑΛΩΝ</t>
  </si>
  <si>
    <t>ΑΣΕ ΘΗΣΕΑΣ ΑΓ ΔΗΜΗΤΡΙΟΥ</t>
  </si>
  <si>
    <t>ΑΧΑΪΚΟΣ ΟΑ</t>
  </si>
  <si>
    <t>ΓΑΣ ΑΛΕΞΑΝΔΡΕΙΑ</t>
  </si>
  <si>
    <t>ΓΑΣ ΝΙΓΡΙΤΑΣ ΒΙΣΑΛΤΗΣ</t>
  </si>
  <si>
    <t>ΓΕ ΑΡΓΟΛΙΔΑΣ</t>
  </si>
  <si>
    <t>ΓΕ ΑΤΑΛΑΝΤΗΣ</t>
  </si>
  <si>
    <t>ΓΕ ΛΑΡΙΣΑΣ</t>
  </si>
  <si>
    <t>ΓΣ ΑΜΦΙΑΛΗΣ ΦΕΙΔΙΠΠΙΔΗΣ</t>
  </si>
  <si>
    <t>ΓΣ ΑΠΟΛΛΩΝ ΠΥΡΓΟΥ</t>
  </si>
  <si>
    <t>ΓΣ ΣΑΛΑΜΙΝΑΣ</t>
  </si>
  <si>
    <t>ΓΣ ΩΡΩΠΟΥ</t>
  </si>
  <si>
    <t>ΕΑΣΑ ΘΕΣΣΑΛΙΚΟΣ</t>
  </si>
  <si>
    <t>ΕΑΦΩ ΝΤΕΚΡΟΛΙ</t>
  </si>
  <si>
    <t>ΕΕΠΚΑ ΕΥΡΩΪΔΕΑ ΚΑΡΔΙΤΣΑΣ</t>
  </si>
  <si>
    <t>ΕΘΝΙΚΟΣ ΠΑΝΟΡΑΜΑΤΟΣ 2005</t>
  </si>
  <si>
    <t>ΖΑΚΥΝΘΙΝΟΣ ΑΟ</t>
  </si>
  <si>
    <t>ΗΠΕΙΡΩΤΙΚΟΣ ΣΑ ΙΩΑΝΝΙΝΩΝ</t>
  </si>
  <si>
    <t>ΙΚΑΡΟΣ Ν ΣΜΥΡΝΗΣ</t>
  </si>
  <si>
    <t>ΛΑ ΚΟΜΟΤΗΝΗΣ</t>
  </si>
  <si>
    <t>ΝΑΣΠ ΑΙΟΛΟΣ ΜΥΤΙΛΗΝΗΣ</t>
  </si>
  <si>
    <t>ΟΑ 3 ΒΗΤΑ</t>
  </si>
  <si>
    <t>ΟΑ ΑΙΓΙΟΥ</t>
  </si>
  <si>
    <t>ΟΑ ΑΤΤΙΚΑ 2016</t>
  </si>
  <si>
    <t>ΟΑ ΓΑΛΗΝΗΣ ΩΡΑΙΟΚΑΣΤΡΟΥ</t>
  </si>
  <si>
    <t>ΟΑ ΔΕΣΚΑΤΗΣ</t>
  </si>
  <si>
    <t>ΟΑ ΕΛΕΥΘΕΡΟΥΠΟΛΗΣ</t>
  </si>
  <si>
    <t>ΟΑ ΕΛΛΗΝΙΚΟΥ</t>
  </si>
  <si>
    <t>ΟΑ ΛΑΜΙΑΣ</t>
  </si>
  <si>
    <t>ΟΑ ΜΕΛΙΣΣΙΩΝ</t>
  </si>
  <si>
    <t>ΟΑ ΝΕΟΥ ΦΑΛΗΡΟΥ</t>
  </si>
  <si>
    <t>ΟΑ Ο ΦΙΛΑΘΛΟΣ</t>
  </si>
  <si>
    <t>ΟΑ ΠΑΝΟΡΑΜΑΤΟΣ</t>
  </si>
  <si>
    <t>ΟΑ ΧΡΥΣΟΥΠΟΛΗΣ</t>
  </si>
  <si>
    <t>ΟΦΑ ΜΑΚΕΔΟΝΙΑΣ ΠΗΓΑΣΟΣ</t>
  </si>
  <si>
    <t>ΠΦΟ ΡΑΧΗΣ</t>
  </si>
  <si>
    <t>ΣΟΙΣ ΝΕΑ ΠΝΟΗ</t>
  </si>
  <si>
    <t>ΣΦΑ ΧΕΡΣΟΝΗΣΟΥ</t>
  </si>
  <si>
    <t>α12</t>
  </si>
  <si>
    <t>α14</t>
  </si>
  <si>
    <t>α16</t>
  </si>
  <si>
    <t>α18</t>
  </si>
  <si>
    <t>κ12</t>
  </si>
  <si>
    <t>κ14</t>
  </si>
  <si>
    <t>κ16</t>
  </si>
  <si>
    <t>κ18</t>
  </si>
  <si>
    <t>Open Παύλεια (ΣΤ)</t>
  </si>
  <si>
    <t>Open Ορφέας (Ε)</t>
  </si>
  <si>
    <t>Open Χανιά (Ζ)</t>
  </si>
  <si>
    <t>ITF (6/5/16)</t>
  </si>
  <si>
    <t>ITF (28/6/16)</t>
  </si>
  <si>
    <t>Open Κεφαλονιά (ΣΤ)</t>
  </si>
  <si>
    <t>ITF (5/10/16)</t>
  </si>
  <si>
    <t>ITF (12/10/16)</t>
  </si>
  <si>
    <t>ITF (13/1/17)</t>
  </si>
  <si>
    <t>ITF (11/4/17)</t>
  </si>
  <si>
    <t>Open Ροδιακός (Θ)</t>
  </si>
  <si>
    <t>ITF (15/5/17)</t>
  </si>
  <si>
    <t>ITF (13/6/17)</t>
  </si>
  <si>
    <t>ITF (29/6/17)</t>
  </si>
  <si>
    <t>Open Πάτρα (ΣΤ)</t>
  </si>
  <si>
    <t>ITF (11/8/17)</t>
  </si>
  <si>
    <t>Ε1ε (Γ)</t>
  </si>
  <si>
    <t>ITF (IOANNIDES)</t>
  </si>
  <si>
    <t>TE (STARA ZAGORA)</t>
  </si>
  <si>
    <t>TE (CEVANSIR CUP)</t>
  </si>
  <si>
    <t>TE (BOHDAN)</t>
  </si>
  <si>
    <t>μ12</t>
  </si>
  <si>
    <t>μ14</t>
  </si>
  <si>
    <t>μ16</t>
  </si>
  <si>
    <t>μ18</t>
  </si>
  <si>
    <t>Παν (Η) ΑΓ</t>
  </si>
  <si>
    <t>ITF (APHRODITE CUP)</t>
  </si>
  <si>
    <t>Ε3 36η (Β)</t>
  </si>
  <si>
    <t>ITF (ARAB BANK)</t>
  </si>
  <si>
    <t>TE (TELEKOM ALBANIA)</t>
  </si>
  <si>
    <t>ITF (ARAB)</t>
  </si>
  <si>
    <t>ITF (ARAB GOLF)</t>
  </si>
  <si>
    <t>Ε3 37η (Α)</t>
  </si>
  <si>
    <t>Ε3 37η (Β)</t>
  </si>
  <si>
    <t>Ε3 37η (Γ)</t>
  </si>
  <si>
    <t>Ε3 37η (Δ)</t>
  </si>
  <si>
    <t>Ε3 37η (Ε)</t>
  </si>
  <si>
    <t>Ε3 37η (Ζ)</t>
  </si>
  <si>
    <t>Ε3 37η (Η)</t>
  </si>
  <si>
    <t>Ε3 37η (ΙΑ)</t>
  </si>
  <si>
    <t>Ε3 37η (ΣΤ)</t>
  </si>
  <si>
    <t>ITF (NATIONAL SPORT)</t>
  </si>
  <si>
    <t>ΑΣ ΑΝΤΙΣΦΑΙΡΙΣΗ κ ΖΩΗ</t>
  </si>
  <si>
    <t>ΟΑ κ Α ΜΑΛΙΩΝ</t>
  </si>
  <si>
    <t>ΧΡΥΣΟΣ ΟΑ</t>
  </si>
  <si>
    <t>ΚΩΣΤΙΔΟΥ Χ</t>
  </si>
  <si>
    <t>ΠΑΝΤΕΛΙΔΗΣ Σ</t>
  </si>
  <si>
    <t>ΣΙΡΠΟΣ Π</t>
  </si>
  <si>
    <t>ΤΣΑΡΚΝΙΑΣ Σ</t>
  </si>
  <si>
    <t>ΤΟΚΑΤΛΙΔΗΣ Χ</t>
  </si>
  <si>
    <t>ΚΟΤΣΑΡΙΝΗΣ Β</t>
  </si>
  <si>
    <t>ΛΑΖΑΡΙΔΗΣ Ι</t>
  </si>
  <si>
    <t>ΧΑΡΜΑΝΑΣ Α</t>
  </si>
  <si>
    <t>ΤΑΡΑΜΟΝΛΗΣ Ι</t>
  </si>
  <si>
    <t>ΒΑΛΤΑΔΩΡΟΣ Δ</t>
  </si>
  <si>
    <t>ΒΑΛΤΑΔΩΡΟΣ Μ</t>
  </si>
  <si>
    <t>Χ/Ε</t>
  </si>
  <si>
    <t>Tennis Europe</t>
  </si>
  <si>
    <t>N/A</t>
  </si>
  <si>
    <t>ΕΦΟΑ γενικά</t>
  </si>
  <si>
    <t>Α ΕΝΩΣΗ</t>
  </si>
  <si>
    <t>Β ΕΝΩΣΗ</t>
  </si>
  <si>
    <t>Γ ΕΝΩΣΗ</t>
  </si>
  <si>
    <t>Δ ΕΝΩΣΗ</t>
  </si>
  <si>
    <t>Ε ΕΝΩΣΗ</t>
  </si>
  <si>
    <t>ΣΤ ΕΝΩΣΗ</t>
  </si>
  <si>
    <t>Ζ ΕΝΩΣΗ</t>
  </si>
  <si>
    <t>Η ΕΝΩΣΗ</t>
  </si>
  <si>
    <t>Θ ΕΝΩΣΗ</t>
  </si>
  <si>
    <t>ΙΑ ΕΝΩΣΗ</t>
  </si>
  <si>
    <t>ΙΒ ΕΝΩΣΗ</t>
  </si>
  <si>
    <t>ΙΒ</t>
  </si>
  <si>
    <t>TourName</t>
  </si>
  <si>
    <t>CLUBid</t>
  </si>
  <si>
    <t>CLUB</t>
  </si>
  <si>
    <t>TYPE</t>
  </si>
  <si>
    <t>GRP</t>
  </si>
  <si>
    <t>GRPid</t>
  </si>
  <si>
    <t>TDid</t>
  </si>
  <si>
    <t>Ε3 05η (Α)</t>
  </si>
  <si>
    <t>Ε3 05η (Β)</t>
  </si>
  <si>
    <t>Ε3 05η (Ε)</t>
  </si>
  <si>
    <t>Ε3 05η (Η)</t>
  </si>
  <si>
    <t>Ε3 06η (Δ)</t>
  </si>
  <si>
    <t>Ε3 06η (Θ)</t>
  </si>
  <si>
    <t>Ε3 06η (ΙΑ)</t>
  </si>
  <si>
    <t>Ε3 06η (ΣΤ)</t>
  </si>
  <si>
    <t>Ε3 07η (Γ)</t>
  </si>
  <si>
    <t>Ε3 07η (Ζ)</t>
  </si>
  <si>
    <t>Ε3 09η (Α)</t>
  </si>
  <si>
    <t>Ε3 09η (Γ)</t>
  </si>
  <si>
    <t>Ε3 09η (Ε)</t>
  </si>
  <si>
    <t>Ε3 09η (Ζ)</t>
  </si>
  <si>
    <t>ανδ</t>
  </si>
  <si>
    <t>γυν</t>
  </si>
  <si>
    <t>μαγ</t>
  </si>
  <si>
    <t>Ε3 36η (Γ)</t>
  </si>
  <si>
    <t>Ε1δ (Γ)</t>
  </si>
  <si>
    <t>Παν (Η) 10</t>
  </si>
  <si>
    <t>α10</t>
  </si>
  <si>
    <t>κ10</t>
  </si>
  <si>
    <t>ΠανΑΓ (Η)</t>
  </si>
  <si>
    <t>Ε3 39η (Δ)</t>
  </si>
  <si>
    <t>Ε3 39η (Ε)</t>
  </si>
  <si>
    <t>Ε3 39η (Θ)</t>
  </si>
  <si>
    <t>Ε3 39η (ΣΤ)</t>
  </si>
  <si>
    <t>Ε3 41η (Γ)</t>
  </si>
  <si>
    <t>U10 Πανελλ. (ΣΤ)</t>
  </si>
  <si>
    <t>Ε3 42η (Δ)</t>
  </si>
  <si>
    <t>Ε3 42η (Θ)</t>
  </si>
  <si>
    <t>ΚΟΥΚΟΥΒΙΤΑΚΗ Γ</t>
  </si>
  <si>
    <t>ΣΠΑΘΗΣ Μ</t>
  </si>
  <si>
    <t>Ε3 43η (Ε)</t>
  </si>
  <si>
    <t>Ε3 43η (ΙΑ)</t>
  </si>
  <si>
    <t>Ε3 42η (Α)</t>
  </si>
  <si>
    <t>Ε3 42η (Γ)</t>
  </si>
  <si>
    <t>Ε3 42η (Ζ)</t>
  </si>
  <si>
    <t>Ε3 42η (ΣΤ)</t>
  </si>
  <si>
    <t>2294 0 55565</t>
  </si>
  <si>
    <t>ΜΠΑΚΙΡΤΖΗΣ ΝΙΚΟΛΑΟΣ</t>
  </si>
  <si>
    <t>ΓΚΛΑΒΑΣ ΧΡΗΣΤΟΣ</t>
  </si>
  <si>
    <t>ΛΕΒΕΝΤΗΣ ΑΘΑΝΑΣΙΟΣ</t>
  </si>
  <si>
    <t>ΛΑΖΟΠΟΥΛΟΣ ΝΙΚΟΛΑΟΣ</t>
  </si>
  <si>
    <t>ΖΕΡΒΑΣ ΔΗΜΗΤΡΗΣ</t>
  </si>
  <si>
    <t>ΔΕΛΛΑΠΟΡΤΑΣ ΘΕΟΔΩΡΟΣ</t>
  </si>
  <si>
    <t>ΒΙΣΒΙΚΗΣ ΜΙΧΑΗΛ</t>
  </si>
  <si>
    <t>ΓΙΑΝΝΑΚΟΠΟΥΛΟΣ ΔΙΟΝΥΣΙΟΣ</t>
  </si>
  <si>
    <t>ΚΟΥΡΚΟΥΛΑΣ ΔΗΜΗΤΡΗΣ</t>
  </si>
  <si>
    <t>ΜΟΣΧΟΒΙΝΟΣ ΑΛΕΞΙΟΣ</t>
  </si>
  <si>
    <t>ΓΕΡΟΓΙΑΝΝΗΣ ΝΙΚΟΛΑΟΣ</t>
  </si>
  <si>
    <t>ΣΤΑΦΥΛΟΠΑΤΗΣ ΝΙΚΗΦΟΡΟΣ</t>
  </si>
  <si>
    <t>ΠΕΤΡΟΥΤΖΗΣ ΑΝΑΣΤΑΣΙΟΣ</t>
  </si>
  <si>
    <t>ΤΖΙΤΖΙΜΙΚΑΣ ΓΕΩΡΓΙΟΣ</t>
  </si>
  <si>
    <t>ΝΙΚΗΤΑΚΗΣ ΓΕΩΡΓΙΟΣ</t>
  </si>
  <si>
    <t>ΜΠΟΡΣΗΣ ΜΑΡΙΟΣ</t>
  </si>
  <si>
    <t>ΓΚΑΓΚΟΜΟΙΡΟΣ ΕΥΣΤΡΑΤΙΟΣ</t>
  </si>
  <si>
    <t>ΧΟΛΕΒΑΣ ΑΝΤΩΝΙΟΣ</t>
  </si>
  <si>
    <t>ΧΙΛΙΑΡΧΟΠΟΥΛΟΣ ΡΩΜΑΝΟΣ-ΙΩΑΝΝΗΣ</t>
  </si>
  <si>
    <t>ΣΤΑΦΥΛΟΠΑΤΗΣ ΣΥΜΕΩΝ</t>
  </si>
  <si>
    <t>ΚΕΡΑΜΙΔΑΣ ΓΕΩΡΓΙΟΣ</t>
  </si>
  <si>
    <t>Α10D</t>
  </si>
  <si>
    <t>Α12D</t>
  </si>
  <si>
    <t>Α14D</t>
  </si>
  <si>
    <t>Α16D</t>
  </si>
  <si>
    <t>Α18D</t>
  </si>
  <si>
    <t>Κ10D</t>
  </si>
  <si>
    <t>Κ12D</t>
  </si>
  <si>
    <t>Κ14D</t>
  </si>
  <si>
    <t>Κ16D</t>
  </si>
  <si>
    <t>Κ18D</t>
  </si>
  <si>
    <t>Μ12D</t>
  </si>
  <si>
    <t>Μ14D</t>
  </si>
  <si>
    <t>Μ16D</t>
  </si>
  <si>
    <t>Μ18D</t>
  </si>
  <si>
    <t>ΚΑΛΟΓΡΗ Σ</t>
  </si>
  <si>
    <t>Ανδ-D</t>
  </si>
  <si>
    <t>Γυν-D</t>
  </si>
  <si>
    <t>μΑΓ-D</t>
  </si>
  <si>
    <t>ΔΙΠΛΑ Ε1, Ε2</t>
  </si>
  <si>
    <t>ΜΟΥΡΤΖΙΟΥ Ι</t>
  </si>
  <si>
    <t>Ε3 44η (ΣΤ)</t>
  </si>
  <si>
    <t>Ε3 44η (Ε)</t>
  </si>
  <si>
    <t>Ε3 43η (Δ)</t>
  </si>
  <si>
    <t>ITF (OPEL CUP)</t>
  </si>
  <si>
    <t>ITF (31/10/17)</t>
  </si>
  <si>
    <t>Ε3 41η (ΣΤ)</t>
  </si>
  <si>
    <t>Διασυλλογικό Α' Εθνική</t>
  </si>
  <si>
    <t>Διασυλλ. Β' Εθνική Βορράς</t>
  </si>
  <si>
    <t>Διασυλλ. Β' Εθνική Νότος</t>
  </si>
  <si>
    <t>Ε3 45η (Β)</t>
  </si>
  <si>
    <t>Διασυλλογικό Γ Εθνική (Δ)</t>
  </si>
  <si>
    <t>α/γ</t>
  </si>
  <si>
    <t>Ε3 46η (Β)</t>
  </si>
  <si>
    <t>Ε3 46η (Η)</t>
  </si>
  <si>
    <t>4 3</t>
  </si>
  <si>
    <t>Α12 R32</t>
  </si>
  <si>
    <t/>
  </si>
  <si>
    <t>Α12 R16</t>
  </si>
  <si>
    <t>Α12 R8</t>
  </si>
  <si>
    <t>ΠΑΠΑΝΔΡΕΟΥ ΠΑΝΑΓΙΩΤΗΣ-ΠΕΤΡΟΣ</t>
  </si>
  <si>
    <t>ΠΑΠΑΝΔΡΕΟΥ ΙΩΑΝΝΗΣ-ΠΑΥΛΟΣ</t>
  </si>
  <si>
    <t>ΜΑΛΑΒΑΖΟΣ ΑΝΤΩΝΙΟΣ</t>
  </si>
  <si>
    <t>7 6 5 8</t>
  </si>
  <si>
    <t>Ε3 47η</t>
  </si>
  <si>
    <t>ΠΑΠΑΖΗΚΟΣ ΧΡΗΣΤΟΣ</t>
  </si>
  <si>
    <t>ΓΚΙΚΑΣ ΑΡΙΣΤΕΙΔΗΣ</t>
  </si>
  <si>
    <t>ΜΑΛΑΒΑΖΟΣ ΙΩΑΝΝΗΣ</t>
  </si>
  <si>
    <t>ΖΑΦΕΙΡΟΠΟΥΛΟΣ ΧΡΗΣΤΟΣ-ΜΑΡΙΟΣ</t>
  </si>
  <si>
    <t>ΚΑΛΟΓΕΡΟΠΟΥΛΟΣ ΝΙΚΟΛΑΟΣ</t>
  </si>
  <si>
    <t>ΠΛΑΤΣΙΩΤΑΣ ΔΗΜΗΤΡΙΟΣ</t>
  </si>
  <si>
    <t>ΛΥΤΡΑΣ ΚΩΝΣΤΑΝΤΙΝΟΣ</t>
  </si>
  <si>
    <t>ΜΥΡΙΛΛΑΣ ΠΑΝΑΓΙΩΤΗΣ-ΣΤΑΜΑΤΙΟΣ</t>
  </si>
  <si>
    <t>ΚΑΛΙΓΑΡΙΔΗΣ ΠΑΝΑΓΙΩΤΗΣ</t>
  </si>
  <si>
    <t xml:space="preserve">0 0 0 0 0 1 2 3 4 5 6 7 8 23 13 15 11 12 24 10 20 26 14 9 18 16 21 17 27 22 25 19 </t>
  </si>
  <si>
    <t>24 41 10-7</t>
  </si>
  <si>
    <t>40 40</t>
  </si>
  <si>
    <t>41 40</t>
  </si>
  <si>
    <t>42 41</t>
  </si>
  <si>
    <t>53 53</t>
  </si>
  <si>
    <t>53 24 7-4</t>
  </si>
  <si>
    <t>45(4) 41 86</t>
  </si>
  <si>
    <t>41 42</t>
  </si>
  <si>
    <t>41 24 10-8</t>
  </si>
  <si>
    <t>Η' ΕΝΩΣΗ, Ε3 47η, ΑΟΑ ΑΛΕΞΑΝΔΡΟΣ Β, 24/11-26/11 (Α12)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</si>
</sst>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000"/>
    <numFmt numFmtId="166" formatCode="0.0"/>
    <numFmt numFmtId="167" formatCode="[$-408]d\-mmm\-yy;@"/>
    <numFmt numFmtId="168" formatCode="d/m/yy\ h:mm;@"/>
    <numFmt numFmtId="169" formatCode="dd/mm/yy;@"/>
  </numFmts>
  <fonts count="114" x14ac:knownFonts="1">
    <font>
      <sz val="10"/>
      <name val="Arial"/>
      <charset val="161"/>
    </font>
    <font>
      <sz val="8"/>
      <name val="Arial"/>
      <family val="2"/>
      <charset val="161"/>
    </font>
    <font>
      <sz val="9"/>
      <name val="Tahoma"/>
      <family val="2"/>
      <charset val="161"/>
    </font>
    <font>
      <b/>
      <sz val="9"/>
      <name val="Tahoma"/>
      <family val="2"/>
      <charset val="161"/>
    </font>
    <font>
      <b/>
      <u/>
      <sz val="8"/>
      <name val="Tahoma"/>
      <family val="2"/>
      <charset val="161"/>
    </font>
    <font>
      <sz val="8"/>
      <name val="Tahoma"/>
      <family val="2"/>
      <charset val="161"/>
    </font>
    <font>
      <b/>
      <sz val="8"/>
      <name val="Tahoma"/>
      <family val="2"/>
      <charset val="161"/>
    </font>
    <font>
      <b/>
      <sz val="14"/>
      <name val="Tahoma"/>
      <family val="2"/>
      <charset val="161"/>
    </font>
    <font>
      <b/>
      <i/>
      <sz val="10"/>
      <name val="Tahoma"/>
      <family val="2"/>
      <charset val="161"/>
    </font>
    <font>
      <b/>
      <sz val="16"/>
      <name val="Tahoma"/>
      <family val="2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Tahoma"/>
      <family val="2"/>
      <charset val="161"/>
    </font>
    <font>
      <i/>
      <u/>
      <sz val="10"/>
      <name val="Tahoma"/>
      <family val="2"/>
      <charset val="161"/>
    </font>
    <font>
      <sz val="6"/>
      <name val="Tahoma"/>
      <family val="2"/>
      <charset val="161"/>
    </font>
    <font>
      <b/>
      <sz val="10"/>
      <color rgb="FFC00000"/>
      <name val="Tahoma"/>
      <family val="2"/>
      <charset val="161"/>
    </font>
    <font>
      <sz val="8"/>
      <color theme="0" tint="-0.499984740745262"/>
      <name val="Tahoma"/>
      <family val="2"/>
      <charset val="161"/>
    </font>
    <font>
      <u/>
      <sz val="8"/>
      <name val="Tahoma"/>
      <family val="2"/>
      <charset val="161"/>
    </font>
    <font>
      <sz val="7"/>
      <name val="Tahoma"/>
      <family val="2"/>
      <charset val="161"/>
    </font>
    <font>
      <b/>
      <sz val="8"/>
      <color rgb="FFC00000"/>
      <name val="Tahoma"/>
      <family val="2"/>
      <charset val="161"/>
    </font>
    <font>
      <b/>
      <sz val="8"/>
      <color rgb="FF0070C0"/>
      <name val="Tahoma"/>
      <family val="2"/>
      <charset val="161"/>
    </font>
    <font>
      <b/>
      <sz val="8"/>
      <color rgb="FF00B050"/>
      <name val="Tahoma"/>
      <family val="2"/>
      <charset val="161"/>
    </font>
    <font>
      <b/>
      <sz val="8"/>
      <color rgb="FFFF0000"/>
      <name val="Tahoma"/>
      <family val="2"/>
      <charset val="161"/>
    </font>
    <font>
      <b/>
      <sz val="8"/>
      <color rgb="FF7030A0"/>
      <name val="Tahoma"/>
      <family val="2"/>
      <charset val="161"/>
    </font>
    <font>
      <b/>
      <sz val="14"/>
      <color theme="0" tint="-0.499984740745262"/>
      <name val="Tahoma"/>
      <family val="2"/>
      <charset val="161"/>
    </font>
    <font>
      <b/>
      <sz val="9"/>
      <color theme="0" tint="-0.499984740745262"/>
      <name val="Tahoma"/>
      <family val="2"/>
      <charset val="161"/>
    </font>
    <font>
      <sz val="9"/>
      <color theme="0" tint="-0.499984740745262"/>
      <name val="Tahoma"/>
      <family val="2"/>
      <charset val="161"/>
    </font>
    <font>
      <sz val="12"/>
      <color theme="0" tint="-0.499984740745262"/>
      <name val="Tahoma"/>
      <family val="2"/>
      <charset val="161"/>
    </font>
    <font>
      <b/>
      <i/>
      <sz val="8"/>
      <name val="Tahoma"/>
      <family val="2"/>
      <charset val="161"/>
    </font>
    <font>
      <b/>
      <sz val="12"/>
      <color theme="0" tint="-0.499984740745262"/>
      <name val="Tahoma"/>
      <family val="2"/>
      <charset val="161"/>
    </font>
    <font>
      <sz val="14"/>
      <color theme="0" tint="-0.499984740745262"/>
      <name val="Tahoma"/>
      <family val="2"/>
      <charset val="161"/>
    </font>
    <font>
      <i/>
      <sz val="9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0"/>
      <color rgb="FF0070C0"/>
      <name val="Tahoma"/>
      <family val="2"/>
      <charset val="161"/>
    </font>
    <font>
      <sz val="10"/>
      <color indexed="8"/>
      <name val="Arial"/>
      <family val="2"/>
      <charset val="161"/>
    </font>
    <font>
      <b/>
      <sz val="12"/>
      <color rgb="FFFF0000"/>
      <name val="Tahoma"/>
      <family val="2"/>
      <charset val="161"/>
    </font>
    <font>
      <b/>
      <sz val="8"/>
      <color theme="0" tint="-0.499984740745262"/>
      <name val="Tahoma"/>
      <family val="2"/>
      <charset val="161"/>
    </font>
    <font>
      <b/>
      <sz val="11"/>
      <color theme="0" tint="-0.499984740745262"/>
      <name val="Tahoma"/>
      <family val="2"/>
      <charset val="161"/>
    </font>
    <font>
      <b/>
      <sz val="11"/>
      <name val="Tahoma"/>
      <family val="2"/>
      <charset val="161"/>
    </font>
    <font>
      <b/>
      <sz val="11"/>
      <color rgb="FFFF0000"/>
      <name val="Tahoma"/>
      <family val="2"/>
      <charset val="161"/>
    </font>
    <font>
      <u/>
      <sz val="10"/>
      <color theme="10"/>
      <name val="Arial"/>
      <family val="2"/>
      <charset val="161"/>
    </font>
    <font>
      <sz val="10"/>
      <color theme="0" tint="-0.249977111117893"/>
      <name val="Tahoma"/>
      <family val="2"/>
      <charset val="161"/>
    </font>
    <font>
      <b/>
      <sz val="12"/>
      <color rgb="FF800000"/>
      <name val="Arial"/>
      <family val="2"/>
      <charset val="161"/>
    </font>
    <font>
      <b/>
      <sz val="12"/>
      <color rgb="FF800000"/>
      <name val="Tahoma"/>
      <family val="2"/>
      <charset val="161"/>
    </font>
    <font>
      <b/>
      <sz val="14"/>
      <color rgb="FF0000FF"/>
      <name val="Tahoma"/>
      <family val="2"/>
      <charset val="161"/>
    </font>
    <font>
      <b/>
      <sz val="7"/>
      <name val="Tahoma"/>
      <family val="2"/>
      <charset val="161"/>
    </font>
    <font>
      <sz val="7"/>
      <color theme="0" tint="-0.499984740745262"/>
      <name val="Tahoma"/>
      <family val="2"/>
      <charset val="161"/>
    </font>
    <font>
      <b/>
      <sz val="8"/>
      <color rgb="FF002060"/>
      <name val="Tahoma"/>
      <family val="2"/>
      <charset val="161"/>
    </font>
    <font>
      <b/>
      <u/>
      <sz val="7"/>
      <name val="Tahoma"/>
      <family val="2"/>
      <charset val="161"/>
    </font>
    <font>
      <sz val="7"/>
      <color rgb="FF000000"/>
      <name val="Tahoma"/>
      <family val="2"/>
      <charset val="161"/>
    </font>
    <font>
      <sz val="7"/>
      <color rgb="FFFF0000"/>
      <name val="Tahoma"/>
      <family val="2"/>
      <charset val="161"/>
    </font>
    <font>
      <sz val="7"/>
      <color theme="0" tint="-0.249977111117893"/>
      <name val="Tahoma"/>
      <family val="2"/>
      <charset val="161"/>
    </font>
    <font>
      <b/>
      <sz val="7"/>
      <color rgb="FF000000"/>
      <name val="Tahoma"/>
      <family val="2"/>
      <charset val="161"/>
    </font>
    <font>
      <sz val="7"/>
      <color rgb="FF002060"/>
      <name val="Tahoma"/>
      <family val="2"/>
      <charset val="161"/>
    </font>
    <font>
      <sz val="7"/>
      <color theme="2" tint="-0.749992370372631"/>
      <name val="Tahoma"/>
      <family val="2"/>
      <charset val="161"/>
    </font>
    <font>
      <sz val="7"/>
      <color theme="5" tint="-0.249977111117893"/>
      <name val="Tahoma"/>
      <family val="2"/>
      <charset val="161"/>
    </font>
    <font>
      <sz val="7"/>
      <color rgb="FF7030A0"/>
      <name val="Tahoma"/>
      <family val="2"/>
      <charset val="161"/>
    </font>
    <font>
      <sz val="7"/>
      <color rgb="FFC00000"/>
      <name val="Tahoma"/>
      <family val="2"/>
      <charset val="161"/>
    </font>
    <font>
      <b/>
      <sz val="7"/>
      <color theme="1"/>
      <name val="Tahoma"/>
      <family val="2"/>
      <charset val="161"/>
    </font>
    <font>
      <sz val="7"/>
      <color theme="1"/>
      <name val="Tahoma"/>
      <family val="2"/>
      <charset val="161"/>
    </font>
    <font>
      <b/>
      <sz val="7"/>
      <color rgb="FFFF0000"/>
      <name val="Tahoma"/>
      <family val="2"/>
      <charset val="161"/>
    </font>
    <font>
      <u/>
      <sz val="7"/>
      <name val="Tahoma"/>
      <family val="2"/>
      <charset val="161"/>
    </font>
    <font>
      <sz val="6"/>
      <color theme="0" tint="-0.499984740745262"/>
      <name val="Tahoma"/>
      <family val="2"/>
      <charset val="161"/>
    </font>
    <font>
      <b/>
      <u/>
      <sz val="14"/>
      <name val="Tahoma"/>
      <family val="2"/>
      <charset val="161"/>
    </font>
    <font>
      <b/>
      <u/>
      <sz val="13"/>
      <name val="Tahoma"/>
      <family val="2"/>
      <charset val="161"/>
    </font>
    <font>
      <b/>
      <u/>
      <sz val="8"/>
      <name val="Tahoma"/>
      <family val="2"/>
      <charset val="161"/>
    </font>
    <font>
      <b/>
      <sz val="13"/>
      <name val="Tahoma"/>
      <family val="2"/>
      <charset val="161"/>
    </font>
    <font>
      <sz val="13"/>
      <name val="Tahoma"/>
      <family val="2"/>
      <charset val="161"/>
    </font>
    <font>
      <sz val="7"/>
      <color theme="0" tint="-0.499984740745262"/>
      <name val="Tahoma"/>
      <family val="2"/>
      <charset val="161"/>
    </font>
    <font>
      <sz val="7"/>
      <color indexed="55"/>
      <name val="Tahoma"/>
      <family val="2"/>
      <charset val="161"/>
    </font>
    <font>
      <sz val="7"/>
      <name val="Tahoma"/>
      <family val="2"/>
      <charset val="161"/>
    </font>
    <font>
      <sz val="8"/>
      <color rgb="FFC00000"/>
      <name val="Tahoma"/>
      <family val="2"/>
      <charset val="161"/>
    </font>
    <font>
      <b/>
      <sz val="7"/>
      <color rgb="FFC00000"/>
      <name val="Tahoma"/>
      <family val="2"/>
      <charset val="161"/>
    </font>
    <font>
      <sz val="7"/>
      <color theme="0" tint="-0.14999847407452621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sz val="8"/>
      <color theme="0" tint="-0.14999847407452621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6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8"/>
      <color indexed="55"/>
      <name val="Tahoma"/>
      <family val="2"/>
      <charset val="161"/>
    </font>
    <font>
      <b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sz val="8"/>
      <color indexed="9"/>
      <name val="Tahoma"/>
      <family val="2"/>
      <charset val="161"/>
    </font>
    <font>
      <b/>
      <sz val="7"/>
      <color indexed="9"/>
      <name val="Tahoma"/>
      <family val="2"/>
      <charset val="161"/>
    </font>
    <font>
      <b/>
      <sz val="8"/>
      <color indexed="9"/>
      <name val="Tahoma"/>
      <family val="2"/>
      <charset val="161"/>
    </font>
    <font>
      <sz val="6"/>
      <name val="Tahoma"/>
      <family val="2"/>
      <charset val="161"/>
    </font>
    <font>
      <i/>
      <sz val="7"/>
      <name val="Tahoma"/>
      <family val="2"/>
      <charset val="161"/>
    </font>
    <font>
      <b/>
      <i/>
      <u/>
      <sz val="7"/>
      <name val="Tahoma"/>
      <family val="2"/>
      <charset val="161"/>
    </font>
    <font>
      <b/>
      <i/>
      <sz val="7"/>
      <name val="Tahoma"/>
      <family val="2"/>
      <charset val="161"/>
    </font>
    <font>
      <i/>
      <sz val="7"/>
      <color indexed="55"/>
      <name val="Tahoma"/>
      <family val="2"/>
      <charset val="161"/>
    </font>
    <font>
      <i/>
      <sz val="8"/>
      <name val="Tahoma"/>
      <family val="2"/>
      <charset val="161"/>
    </font>
    <font>
      <b/>
      <i/>
      <u/>
      <sz val="7"/>
      <color indexed="18"/>
      <name val="Tahoma"/>
      <family val="2"/>
      <charset val="161"/>
    </font>
    <font>
      <b/>
      <i/>
      <u/>
      <sz val="8"/>
      <name val="Tahoma"/>
      <family val="2"/>
      <charset val="161"/>
    </font>
    <font>
      <i/>
      <u/>
      <sz val="7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b/>
      <sz val="6"/>
      <name val="Tahoma"/>
      <family val="2"/>
      <charset val="161"/>
    </font>
    <font>
      <b/>
      <sz val="7"/>
      <color rgb="FFC00000"/>
      <name val="Tahoma"/>
      <family val="2"/>
      <charset val="161"/>
    </font>
    <font>
      <sz val="7"/>
      <color rgb="FFC00000"/>
      <name val="Tahoma"/>
      <family val="2"/>
      <charset val="161"/>
    </font>
    <font>
      <sz val="7"/>
      <color theme="0" tint="-0.499984740745262"/>
      <name val="Tahoma"/>
      <family val="2"/>
      <charset val="161"/>
    </font>
    <font>
      <sz val="6"/>
      <name val="Tahoma"/>
      <family val="2"/>
      <charset val="161"/>
    </font>
    <font>
      <b/>
      <sz val="7"/>
      <color rgb="FFFF0000"/>
      <name val="Tahoma"/>
      <family val="2"/>
      <charset val="161"/>
    </font>
    <font>
      <sz val="7"/>
      <color rgb="FFFF0000"/>
      <name val="Tahoma"/>
      <family val="2"/>
      <charset val="161"/>
    </font>
    <font>
      <b/>
      <sz val="7"/>
      <color rgb="FF0070C0"/>
      <name val="Tahoma"/>
      <family val="2"/>
      <charset val="161"/>
    </font>
    <font>
      <sz val="7"/>
      <color rgb="FF0070C0"/>
      <name val="Tahoma"/>
      <family val="2"/>
      <charset val="161"/>
    </font>
    <font>
      <b/>
      <sz val="7"/>
      <color rgb="FF00B050"/>
      <name val="Tahoma"/>
      <family val="2"/>
      <charset val="161"/>
    </font>
    <font>
      <sz val="7"/>
      <color rgb="FF00B050"/>
      <name val="Tahoma"/>
      <family val="2"/>
      <charset val="161"/>
    </font>
    <font>
      <b/>
      <sz val="7"/>
      <color rgb="FF7030A0"/>
      <name val="Tahoma"/>
      <family val="2"/>
      <charset val="161"/>
    </font>
    <font>
      <sz val="7"/>
      <color rgb="FF7030A0"/>
      <name val="Tahoma"/>
      <family val="2"/>
      <charset val="161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2" tint="-9.8025452436902985E-2"/>
        </stop>
      </gradientFill>
    </fill>
    <fill>
      <gradientFill degree="90">
        <stop position="0">
          <color theme="0"/>
        </stop>
        <stop position="1">
          <color theme="2"/>
        </stop>
      </gradientFill>
    </fill>
    <fill>
      <gradientFill degree="90">
        <stop position="0">
          <color theme="0"/>
        </stop>
        <stop position="1">
          <color theme="2" tint="-0.25098422193060094"/>
        </stop>
      </gradientFill>
    </fill>
    <fill>
      <patternFill patternType="solid">
        <fgColor rgb="FF99FFCC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5" fillId="0" borderId="0"/>
    <xf numFmtId="0" fontId="41" fillId="0" borderId="0" applyNumberFormat="0" applyFill="0" applyBorder="0" applyAlignment="0" applyProtection="0"/>
  </cellStyleXfs>
  <cellXfs count="688">
    <xf numFmtId="0" fontId="0" fillId="0" borderId="0" xfId="0"/>
    <xf numFmtId="0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11" fillId="2" borderId="14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2" fillId="0" borderId="8" xfId="0" applyNumberFormat="1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vertical="center" shrinkToFit="1"/>
      <protection locked="0"/>
    </xf>
    <xf numFmtId="0" fontId="2" fillId="0" borderId="8" xfId="0" applyNumberFormat="1" applyFont="1" applyBorder="1" applyAlignment="1" applyProtection="1">
      <alignment vertical="center" shrinkToFit="1"/>
      <protection locked="0"/>
    </xf>
    <xf numFmtId="0" fontId="12" fillId="0" borderId="8" xfId="0" applyNumberFormat="1" applyFont="1" applyBorder="1" applyAlignment="1" applyProtection="1">
      <alignment vertical="center" shrinkToFit="1"/>
      <protection locked="0"/>
    </xf>
    <xf numFmtId="0" fontId="13" fillId="0" borderId="8" xfId="0" applyFont="1" applyBorder="1" applyAlignment="1" applyProtection="1">
      <alignment shrinkToFit="1"/>
      <protection locked="0"/>
    </xf>
    <xf numFmtId="49" fontId="12" fillId="0" borderId="8" xfId="0" applyNumberFormat="1" applyFont="1" applyBorder="1" applyAlignment="1" applyProtection="1">
      <alignment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vertical="center" shrinkToFit="1"/>
      <protection locked="0"/>
    </xf>
    <xf numFmtId="166" fontId="12" fillId="0" borderId="8" xfId="0" quotePrefix="1" applyNumberFormat="1" applyFont="1" applyBorder="1" applyAlignment="1" applyProtection="1">
      <alignment vertical="center" shrinkToFit="1"/>
      <protection locked="0"/>
    </xf>
    <xf numFmtId="166" fontId="12" fillId="0" borderId="8" xfId="0" quotePrefix="1" applyNumberFormat="1" applyFont="1" applyFill="1" applyBorder="1" applyAlignment="1" applyProtection="1">
      <alignment vertical="center" shrinkToFit="1"/>
      <protection locked="0"/>
    </xf>
    <xf numFmtId="0" fontId="13" fillId="0" borderId="8" xfId="0" applyNumberFormat="1" applyFont="1" applyBorder="1" applyAlignment="1" applyProtection="1">
      <alignment shrinkToFit="1"/>
      <protection locked="0"/>
    </xf>
    <xf numFmtId="0" fontId="3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15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6" fillId="10" borderId="8" xfId="0" applyFont="1" applyFill="1" applyBorder="1" applyAlignment="1" applyProtection="1">
      <alignment horizontal="center" vertical="center"/>
      <protection hidden="1"/>
    </xf>
    <xf numFmtId="0" fontId="6" fillId="10" borderId="10" xfId="0" applyFont="1" applyFill="1" applyBorder="1" applyAlignment="1" applyProtection="1">
      <alignment vertical="center"/>
      <protection hidden="1"/>
    </xf>
    <xf numFmtId="0" fontId="6" fillId="10" borderId="11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Border="1" applyAlignment="1" applyProtection="1">
      <alignment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20" fillId="0" borderId="5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right" vertical="center"/>
      <protection hidden="1"/>
    </xf>
    <xf numFmtId="0" fontId="5" fillId="0" borderId="5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4" fillId="0" borderId="6" xfId="0" applyFont="1" applyBorder="1" applyAlignment="1" applyProtection="1">
      <alignment horizontal="center" vertical="center"/>
      <protection hidden="1"/>
    </xf>
    <xf numFmtId="0" fontId="24" fillId="0" borderId="5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24" fillId="0" borderId="6" xfId="0" applyFont="1" applyBorder="1" applyAlignment="1" applyProtection="1">
      <alignment horizontal="center" vertical="center" shrinkToFit="1"/>
      <protection hidden="1"/>
    </xf>
    <xf numFmtId="0" fontId="24" fillId="0" borderId="0" xfId="0" applyFont="1" applyBorder="1" applyAlignment="1" applyProtection="1">
      <alignment horizontal="center" vertical="center" shrinkToFit="1"/>
      <protection hidden="1"/>
    </xf>
    <xf numFmtId="0" fontId="24" fillId="0" borderId="5" xfId="0" applyFont="1" applyBorder="1" applyAlignment="1" applyProtection="1">
      <alignment horizontal="center" vertical="center" shrinkToFi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5" xfId="0" applyFont="1" applyBorder="1" applyAlignment="1" applyProtection="1">
      <alignment horizontal="center" vertical="center" shrinkToFit="1"/>
      <protection hidden="1"/>
    </xf>
    <xf numFmtId="0" fontId="21" fillId="0" borderId="6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Border="1" applyAlignment="1" applyProtection="1">
      <alignment horizontal="center" vertical="center" shrinkToFit="1"/>
      <protection hidden="1"/>
    </xf>
    <xf numFmtId="0" fontId="21" fillId="0" borderId="5" xfId="0" applyFont="1" applyBorder="1" applyAlignment="1" applyProtection="1">
      <alignment horizontal="center" vertical="center" shrinkToFit="1"/>
      <protection hidden="1"/>
    </xf>
    <xf numFmtId="0" fontId="20" fillId="0" borderId="6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center" vertical="center" shrinkToFit="1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0" fontId="20" fillId="0" borderId="5" xfId="0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19" fillId="0" borderId="2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locked="0" hidden="1"/>
    </xf>
    <xf numFmtId="0" fontId="12" fillId="0" borderId="0" xfId="0" applyFont="1" applyBorder="1" applyAlignment="1" applyProtection="1">
      <alignment vertical="center"/>
      <protection locked="0" hidden="1"/>
    </xf>
    <xf numFmtId="0" fontId="12" fillId="0" borderId="0" xfId="0" applyFont="1" applyBorder="1" applyAlignment="1" applyProtection="1">
      <alignment horizontal="right" vertical="center"/>
      <protection locked="0" hidden="1"/>
    </xf>
    <xf numFmtId="0" fontId="12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9" fillId="0" borderId="0" xfId="0" applyFont="1" applyBorder="1" applyAlignment="1" applyProtection="1">
      <alignment horizontal="right" vertical="center"/>
      <protection hidden="1"/>
    </xf>
    <xf numFmtId="0" fontId="12" fillId="9" borderId="0" xfId="0" applyFont="1" applyFill="1" applyBorder="1" applyAlignment="1" applyProtection="1">
      <alignment horizontal="centerContinuous" vertical="center"/>
      <protection locked="0" hidden="1"/>
    </xf>
    <xf numFmtId="0" fontId="12" fillId="0" borderId="0" xfId="0" quotePrefix="1" applyFont="1" applyBorder="1" applyAlignment="1" applyProtection="1">
      <alignment vertical="center"/>
      <protection locked="0" hidden="1"/>
    </xf>
    <xf numFmtId="0" fontId="11" fillId="0" borderId="0" xfId="0" quotePrefix="1" applyFont="1" applyBorder="1" applyAlignment="1" applyProtection="1">
      <alignment horizontal="left" vertical="center"/>
      <protection locked="0" hidden="1"/>
    </xf>
    <xf numFmtId="0" fontId="11" fillId="0" borderId="0" xfId="0" quotePrefix="1" applyFont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left" vertical="center"/>
      <protection locked="0" hidden="1"/>
    </xf>
    <xf numFmtId="0" fontId="12" fillId="0" borderId="0" xfId="0" quotePrefix="1" applyFont="1" applyBorder="1" applyAlignment="1" applyProtection="1">
      <alignment horizontal="right" vertical="center"/>
      <protection locked="0" hidden="1"/>
    </xf>
    <xf numFmtId="0" fontId="25" fillId="15" borderId="0" xfId="0" applyNumberFormat="1" applyFont="1" applyFill="1" applyBorder="1" applyAlignment="1" applyProtection="1">
      <alignment vertical="center"/>
      <protection hidden="1"/>
    </xf>
    <xf numFmtId="0" fontId="37" fillId="15" borderId="0" xfId="0" applyNumberFormat="1" applyFont="1" applyFill="1" applyBorder="1" applyAlignment="1" applyProtection="1">
      <alignment horizontal="center" vertical="center"/>
      <protection hidden="1"/>
    </xf>
    <xf numFmtId="0" fontId="37" fillId="15" borderId="0" xfId="0" applyNumberFormat="1" applyFont="1" applyFill="1" applyBorder="1" applyAlignment="1" applyProtection="1">
      <alignment vertical="center"/>
      <protection hidden="1"/>
    </xf>
    <xf numFmtId="0" fontId="38" fillId="15" borderId="0" xfId="0" applyNumberFormat="1" applyFont="1" applyFill="1" applyBorder="1" applyAlignment="1" applyProtection="1">
      <alignment vertical="center"/>
      <protection hidden="1"/>
    </xf>
    <xf numFmtId="0" fontId="17" fillId="15" borderId="0" xfId="0" applyFont="1" applyFill="1" applyAlignment="1" applyProtection="1">
      <alignment vertical="center"/>
      <protection hidden="1"/>
    </xf>
    <xf numFmtId="0" fontId="25" fillId="15" borderId="0" xfId="0" applyFont="1" applyFill="1" applyBorder="1" applyAlignment="1" applyProtection="1">
      <alignment horizontal="centerContinuous" vertical="center"/>
      <protection hidden="1"/>
    </xf>
    <xf numFmtId="0" fontId="37" fillId="15" borderId="0" xfId="0" applyNumberFormat="1" applyFont="1" applyFill="1" applyBorder="1" applyAlignment="1" applyProtection="1">
      <alignment horizontal="centerContinuous" vertical="center"/>
      <protection hidden="1"/>
    </xf>
    <xf numFmtId="0" fontId="37" fillId="15" borderId="0" xfId="0" applyFont="1" applyFill="1" applyBorder="1" applyAlignment="1" applyProtection="1">
      <alignment vertical="center"/>
      <protection hidden="1"/>
    </xf>
    <xf numFmtId="0" fontId="25" fillId="8" borderId="10" xfId="0" applyFont="1" applyFill="1" applyBorder="1" applyAlignment="1" applyProtection="1">
      <alignment vertical="center"/>
      <protection hidden="1"/>
    </xf>
    <xf numFmtId="0" fontId="37" fillId="8" borderId="12" xfId="0" applyFont="1" applyFill="1" applyBorder="1" applyAlignment="1" applyProtection="1">
      <alignment vertical="center"/>
      <protection hidden="1"/>
    </xf>
    <xf numFmtId="0" fontId="25" fillId="8" borderId="12" xfId="0" applyFont="1" applyFill="1" applyBorder="1" applyAlignment="1" applyProtection="1">
      <alignment horizontal="centerContinuous" vertical="center"/>
      <protection hidden="1"/>
    </xf>
    <xf numFmtId="0" fontId="37" fillId="8" borderId="12" xfId="0" applyFont="1" applyFill="1" applyBorder="1" applyAlignment="1" applyProtection="1">
      <alignment horizontal="centerContinuous" vertical="center"/>
      <protection hidden="1"/>
    </xf>
    <xf numFmtId="49" fontId="25" fillId="8" borderId="11" xfId="0" applyNumberFormat="1" applyFont="1" applyFill="1" applyBorder="1" applyAlignment="1" applyProtection="1">
      <alignment horizontal="centerContinuous" vertical="center"/>
      <protection hidden="1"/>
    </xf>
    <xf numFmtId="0" fontId="37" fillId="8" borderId="13" xfId="0" applyFont="1" applyFill="1" applyBorder="1" applyAlignment="1" applyProtection="1">
      <alignment horizontal="center" vertical="center"/>
      <protection hidden="1"/>
    </xf>
    <xf numFmtId="0" fontId="37" fillId="8" borderId="10" xfId="0" applyNumberFormat="1" applyFont="1" applyFill="1" applyBorder="1" applyAlignment="1" applyProtection="1">
      <alignment vertical="center"/>
      <protection hidden="1"/>
    </xf>
    <xf numFmtId="0" fontId="37" fillId="8" borderId="8" xfId="0" applyNumberFormat="1" applyFont="1" applyFill="1" applyBorder="1" applyAlignment="1" applyProtection="1">
      <alignment horizontal="center" vertical="center"/>
      <protection hidden="1"/>
    </xf>
    <xf numFmtId="0" fontId="37" fillId="8" borderId="12" xfId="0" applyFont="1" applyFill="1" applyBorder="1" applyAlignment="1" applyProtection="1">
      <alignment horizontal="center" vertical="center"/>
      <protection hidden="1"/>
    </xf>
    <xf numFmtId="0" fontId="37" fillId="8" borderId="11" xfId="0" applyFont="1" applyFill="1" applyBorder="1" applyAlignment="1" applyProtection="1">
      <alignment horizontal="center" vertical="center"/>
      <protection hidden="1"/>
    </xf>
    <xf numFmtId="0" fontId="37" fillId="8" borderId="14" xfId="0" applyFont="1" applyFill="1" applyBorder="1" applyAlignment="1" applyProtection="1">
      <alignment horizontal="center" vertical="center"/>
      <protection hidden="1"/>
    </xf>
    <xf numFmtId="0" fontId="27" fillId="0" borderId="0" xfId="0" quotePrefix="1" applyFont="1" applyFill="1" applyBorder="1" applyAlignment="1" applyProtection="1">
      <alignment horizontal="center" vertical="center"/>
      <protection hidden="1"/>
    </xf>
    <xf numFmtId="0" fontId="27" fillId="0" borderId="2" xfId="0" quotePrefix="1" applyFont="1" applyFill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37" fillId="8" borderId="10" xfId="0" applyFont="1" applyFill="1" applyBorder="1" applyAlignment="1" applyProtection="1">
      <alignment vertical="center"/>
      <protection hidden="1"/>
    </xf>
    <xf numFmtId="49" fontId="37" fillId="8" borderId="11" xfId="0" applyNumberFormat="1" applyFont="1" applyFill="1" applyBorder="1" applyAlignment="1" applyProtection="1">
      <alignment horizontal="centerContinuous" vertical="center"/>
      <protection hidden="1"/>
    </xf>
    <xf numFmtId="0" fontId="37" fillId="8" borderId="8" xfId="0" applyNumberFormat="1" applyFont="1" applyFill="1" applyBorder="1" applyAlignment="1" applyProtection="1">
      <alignment vertical="center"/>
      <protection hidden="1"/>
    </xf>
    <xf numFmtId="0" fontId="37" fillId="8" borderId="10" xfId="0" applyFont="1" applyFill="1" applyBorder="1" applyAlignment="1" applyProtection="1">
      <alignment horizontal="center" vertical="center"/>
      <protection hidden="1"/>
    </xf>
    <xf numFmtId="0" fontId="37" fillId="0" borderId="15" xfId="0" applyNumberFormat="1" applyFont="1" applyFill="1" applyBorder="1" applyAlignment="1" applyProtection="1">
      <alignment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quotePrefix="1" applyFont="1" applyBorder="1" applyAlignment="1" applyProtection="1">
      <alignment vertical="center"/>
      <protection hidden="1"/>
    </xf>
    <xf numFmtId="0" fontId="17" fillId="0" borderId="0" xfId="0" quotePrefix="1" applyFont="1" applyFill="1" applyBorder="1" applyAlignment="1" applyProtection="1">
      <alignment horizontal="center" vertical="center"/>
      <protection hidden="1"/>
    </xf>
    <xf numFmtId="0" fontId="17" fillId="0" borderId="4" xfId="0" quotePrefix="1" applyFont="1" applyBorder="1" applyAlignment="1" applyProtection="1">
      <alignment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37" fillId="0" borderId="14" xfId="0" applyNumberFormat="1" applyFont="1" applyFill="1" applyBorder="1" applyAlignment="1" applyProtection="1">
      <alignment vertical="center"/>
      <protection hidden="1"/>
    </xf>
    <xf numFmtId="0" fontId="17" fillId="0" borderId="14" xfId="0" applyNumberFormat="1" applyFont="1" applyFill="1" applyBorder="1" applyAlignment="1" applyProtection="1">
      <alignment horizontal="center" vertical="center"/>
      <protection hidden="1"/>
    </xf>
    <xf numFmtId="0" fontId="17" fillId="0" borderId="9" xfId="0" quotePrefix="1" applyFont="1" applyBorder="1" applyAlignment="1" applyProtection="1">
      <alignment vertical="center"/>
      <protection hidden="1"/>
    </xf>
    <xf numFmtId="0" fontId="17" fillId="0" borderId="2" xfId="0" quotePrefix="1" applyFont="1" applyFill="1" applyBorder="1" applyAlignment="1" applyProtection="1">
      <alignment horizontal="center" vertical="center"/>
      <protection hidden="1"/>
    </xf>
    <xf numFmtId="0" fontId="17" fillId="0" borderId="7" xfId="0" quotePrefix="1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quotePrefix="1" applyFont="1" applyAlignment="1" applyProtection="1">
      <alignment vertical="center"/>
      <protection hidden="1"/>
    </xf>
    <xf numFmtId="0" fontId="17" fillId="0" borderId="0" xfId="0" quotePrefix="1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7" fillId="8" borderId="3" xfId="0" applyFont="1" applyFill="1" applyBorder="1" applyAlignment="1" applyProtection="1">
      <alignment vertical="center"/>
      <protection hidden="1"/>
    </xf>
    <xf numFmtId="0" fontId="37" fillId="8" borderId="1" xfId="0" applyFont="1" applyFill="1" applyBorder="1" applyAlignment="1" applyProtection="1">
      <alignment vertical="center"/>
      <protection hidden="1"/>
    </xf>
    <xf numFmtId="0" fontId="17" fillId="0" borderId="1" xfId="0" quotePrefix="1" applyFont="1" applyBorder="1" applyAlignment="1" applyProtection="1">
      <alignment vertical="center"/>
      <protection hidden="1"/>
    </xf>
    <xf numFmtId="0" fontId="37" fillId="0" borderId="9" xfId="0" applyNumberFormat="1" applyFont="1" applyFill="1" applyBorder="1" applyAlignment="1" applyProtection="1">
      <alignment vertical="center"/>
      <protection hidden="1"/>
    </xf>
    <xf numFmtId="0" fontId="17" fillId="0" borderId="2" xfId="0" quotePrefix="1" applyFont="1" applyBorder="1" applyAlignment="1" applyProtection="1">
      <alignment vertical="center"/>
      <protection hidden="1"/>
    </xf>
    <xf numFmtId="0" fontId="37" fillId="0" borderId="6" xfId="0" applyNumberFormat="1" applyFont="1" applyFill="1" applyBorder="1" applyAlignment="1" applyProtection="1">
      <alignment vertical="center"/>
      <protection hidden="1"/>
    </xf>
    <xf numFmtId="0" fontId="37" fillId="0" borderId="6" xfId="0" applyFont="1" applyBorder="1" applyAlignment="1" applyProtection="1">
      <alignment vertical="center"/>
      <protection hidden="1"/>
    </xf>
    <xf numFmtId="0" fontId="37" fillId="0" borderId="9" xfId="0" applyFont="1" applyBorder="1" applyAlignment="1" applyProtection="1">
      <alignment vertical="center"/>
      <protection hidden="1"/>
    </xf>
    <xf numFmtId="0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quotePrefix="1" applyFont="1" applyBorder="1" applyAlignment="1" applyProtection="1">
      <alignment vertical="center"/>
      <protection hidden="1"/>
    </xf>
    <xf numFmtId="0" fontId="17" fillId="0" borderId="15" xfId="0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vertical="center"/>
      <protection locked="0" hidden="1"/>
    </xf>
    <xf numFmtId="0" fontId="5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5" fillId="3" borderId="1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5" fillId="3" borderId="8" xfId="0" applyNumberFormat="1" applyFont="1" applyFill="1" applyBorder="1" applyAlignment="1" applyProtection="1">
      <alignment horizontal="center" vertical="center"/>
      <protection locked="0" hidden="1"/>
    </xf>
    <xf numFmtId="0" fontId="5" fillId="0" borderId="8" xfId="0" applyNumberFormat="1" applyFont="1" applyBorder="1" applyAlignment="1" applyProtection="1">
      <alignment horizontal="center" vertical="center"/>
      <protection locked="0"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0" fontId="5" fillId="0" borderId="11" xfId="0" applyFont="1" applyBorder="1" applyAlignment="1" applyProtection="1">
      <alignment horizontal="center" vertical="center"/>
      <protection locked="0" hidden="1"/>
    </xf>
    <xf numFmtId="0" fontId="5" fillId="0" borderId="4" xfId="0" quotePrefix="1" applyNumberFormat="1" applyFont="1" applyBorder="1" applyAlignment="1" applyProtection="1">
      <alignment horizontal="center" vertical="center"/>
      <protection locked="0" hidden="1"/>
    </xf>
    <xf numFmtId="0" fontId="5" fillId="9" borderId="0" xfId="0" applyNumberFormat="1" applyFont="1" applyFill="1" applyBorder="1" applyAlignment="1" applyProtection="1">
      <alignment horizontal="center" vertical="center"/>
      <protection locked="0" hidden="1"/>
    </xf>
    <xf numFmtId="0" fontId="5" fillId="0" borderId="6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5" xfId="0" quotePrefix="1" applyNumberFormat="1" applyFont="1" applyFill="1" applyBorder="1" applyAlignment="1" applyProtection="1">
      <alignment horizontal="center" vertical="center"/>
      <protection locked="0" hidden="1"/>
    </xf>
    <xf numFmtId="0" fontId="5" fillId="0" borderId="15" xfId="0" applyNumberFormat="1" applyFont="1" applyFill="1" applyBorder="1" applyAlignment="1" applyProtection="1">
      <alignment horizontal="center" vertical="center"/>
      <protection locked="0" hidden="1"/>
    </xf>
    <xf numFmtId="0" fontId="5" fillId="0" borderId="7" xfId="0" quotePrefix="1" applyNumberFormat="1" applyFont="1" applyBorder="1" applyAlignment="1" applyProtection="1">
      <alignment horizontal="center" vertical="center"/>
      <protection locked="0" hidden="1"/>
    </xf>
    <xf numFmtId="0" fontId="5" fillId="9" borderId="15" xfId="0" applyFont="1" applyFill="1" applyBorder="1" applyAlignment="1" applyProtection="1">
      <alignment horizontal="center" vertical="center"/>
      <protection locked="0" hidden="1"/>
    </xf>
    <xf numFmtId="0" fontId="5" fillId="9" borderId="5" xfId="0" applyFont="1" applyFill="1" applyBorder="1" applyAlignment="1" applyProtection="1">
      <alignment horizontal="center" vertical="center"/>
      <protection locked="0" hidden="1"/>
    </xf>
    <xf numFmtId="0" fontId="5" fillId="0" borderId="5" xfId="0" applyNumberFormat="1" applyFont="1" applyBorder="1" applyAlignment="1" applyProtection="1">
      <alignment horizontal="center" vertical="center"/>
      <protection locked="0" hidden="1"/>
    </xf>
    <xf numFmtId="0" fontId="5" fillId="0" borderId="5" xfId="0" quotePrefix="1" applyNumberFormat="1" applyFont="1" applyBorder="1" applyAlignment="1" applyProtection="1">
      <alignment horizontal="center" vertical="center"/>
      <protection locked="0" hidden="1"/>
    </xf>
    <xf numFmtId="0" fontId="5" fillId="0" borderId="0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quotePrefix="1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centerContinuous" vertical="center"/>
      <protection locked="0" hidden="1"/>
    </xf>
    <xf numFmtId="0" fontId="5" fillId="0" borderId="9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4" xfId="0" quotePrefix="1" applyNumberFormat="1" applyFont="1" applyFill="1" applyBorder="1" applyAlignment="1" applyProtection="1">
      <alignment horizontal="center" vertical="center"/>
      <protection locked="0" hidden="1"/>
    </xf>
    <xf numFmtId="0" fontId="5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5" fillId="9" borderId="14" xfId="0" applyFont="1" applyFill="1" applyBorder="1" applyAlignment="1" applyProtection="1">
      <alignment horizontal="center" vertical="center"/>
      <protection locked="0" hidden="1"/>
    </xf>
    <xf numFmtId="0" fontId="5" fillId="9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NumberFormat="1" applyFont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vertical="center"/>
      <protection locked="0" hidden="1"/>
    </xf>
    <xf numFmtId="0" fontId="6" fillId="10" borderId="8" xfId="0" applyFont="1" applyFill="1" applyBorder="1" applyAlignment="1" applyProtection="1">
      <alignment horizontal="center" vertical="center"/>
      <protection hidden="1"/>
    </xf>
    <xf numFmtId="0" fontId="6" fillId="10" borderId="10" xfId="0" applyFont="1" applyFill="1" applyBorder="1" applyAlignment="1" applyProtection="1">
      <alignment horizontal="center" vertical="center"/>
      <protection hidden="1"/>
    </xf>
    <xf numFmtId="0" fontId="6" fillId="10" borderId="11" xfId="0" applyFont="1" applyFill="1" applyBorder="1" applyAlignment="1" applyProtection="1">
      <alignment horizontal="center" vertical="center"/>
      <protection hidden="1"/>
    </xf>
    <xf numFmtId="0" fontId="42" fillId="0" borderId="0" xfId="0" quotePrefix="1" applyFont="1" applyFill="1" applyBorder="1" applyAlignment="1" applyProtection="1">
      <alignment vertical="center"/>
      <protection locked="0" hidden="1"/>
    </xf>
    <xf numFmtId="0" fontId="42" fillId="0" borderId="0" xfId="0" applyFont="1" applyBorder="1" applyAlignment="1" applyProtection="1">
      <alignment vertical="center"/>
      <protection locked="0" hidden="1"/>
    </xf>
    <xf numFmtId="0" fontId="42" fillId="9" borderId="0" xfId="0" applyFont="1" applyFill="1" applyBorder="1" applyAlignment="1" applyProtection="1">
      <alignment horizontal="left" vertical="center"/>
      <protection locked="0" hidden="1"/>
    </xf>
    <xf numFmtId="0" fontId="42" fillId="0" borderId="0" xfId="0" applyNumberFormat="1" applyFont="1" applyBorder="1" applyAlignment="1" applyProtection="1">
      <alignment horizontal="left" vertical="center"/>
      <protection locked="0" hidden="1"/>
    </xf>
    <xf numFmtId="0" fontId="42" fillId="0" borderId="0" xfId="0" applyFont="1" applyBorder="1" applyAlignment="1" applyProtection="1">
      <alignment horizontal="left" vertical="center"/>
      <protection locked="0" hidden="1"/>
    </xf>
    <xf numFmtId="0" fontId="8" fillId="0" borderId="0" xfId="0" applyNumberFormat="1" applyFont="1" applyBorder="1" applyAlignment="1" applyProtection="1">
      <alignment vertical="center"/>
      <protection locked="0"/>
    </xf>
    <xf numFmtId="0" fontId="10" fillId="15" borderId="2" xfId="0" quotePrefix="1" applyNumberFormat="1" applyFont="1" applyFill="1" applyBorder="1" applyAlignment="1" applyProtection="1">
      <alignment vertical="center"/>
      <protection hidden="1"/>
    </xf>
    <xf numFmtId="0" fontId="10" fillId="15" borderId="2" xfId="0" quotePrefix="1" applyNumberFormat="1" applyFont="1" applyFill="1" applyBorder="1" applyAlignment="1" applyProtection="1">
      <alignment horizontal="center" vertical="center"/>
      <protection hidden="1"/>
    </xf>
    <xf numFmtId="0" fontId="6" fillId="2" borderId="14" xfId="0" applyNumberFormat="1" applyFont="1" applyFill="1" applyBorder="1" applyAlignment="1" applyProtection="1">
      <alignment horizontal="center" vertical="center"/>
    </xf>
    <xf numFmtId="0" fontId="9" fillId="15" borderId="2" xfId="0" applyNumberFormat="1" applyFont="1" applyFill="1" applyBorder="1" applyAlignment="1" applyProtection="1">
      <alignment vertical="center" shrinkToFit="1"/>
      <protection hidden="1"/>
    </xf>
    <xf numFmtId="0" fontId="14" fillId="0" borderId="0" xfId="0" applyNumberFormat="1" applyFont="1" applyBorder="1" applyAlignment="1" applyProtection="1">
      <alignment vertical="center"/>
      <protection locked="0"/>
    </xf>
    <xf numFmtId="0" fontId="16" fillId="17" borderId="13" xfId="0" applyFont="1" applyFill="1" applyBorder="1" applyAlignment="1" applyProtection="1">
      <alignment horizontal="left" vertical="center"/>
      <protection locked="0"/>
    </xf>
    <xf numFmtId="0" fontId="16" fillId="17" borderId="15" xfId="0" applyFont="1" applyFill="1" applyBorder="1" applyAlignment="1" applyProtection="1">
      <alignment horizontal="left" vertical="center"/>
      <protection locked="0"/>
    </xf>
    <xf numFmtId="0" fontId="34" fillId="17" borderId="15" xfId="0" applyFont="1" applyFill="1" applyBorder="1" applyAlignment="1" applyProtection="1">
      <alignment horizontal="left" vertical="center"/>
      <protection locked="0"/>
    </xf>
    <xf numFmtId="167" fontId="16" fillId="17" borderId="15" xfId="0" applyNumberFormat="1" applyFont="1" applyFill="1" applyBorder="1" applyAlignment="1" applyProtection="1">
      <alignment horizontal="left" vertical="center"/>
      <protection locked="0"/>
    </xf>
    <xf numFmtId="0" fontId="16" fillId="17" borderId="14" xfId="0" applyFont="1" applyFill="1" applyBorder="1" applyAlignment="1" applyProtection="1">
      <alignment horizontal="left" vertical="center"/>
      <protection locked="0"/>
    </xf>
    <xf numFmtId="0" fontId="2" fillId="16" borderId="2" xfId="0" applyFont="1" applyFill="1" applyBorder="1" applyAlignment="1" applyProtection="1">
      <alignment horizontal="right" vertical="center"/>
      <protection hidden="1"/>
    </xf>
    <xf numFmtId="22" fontId="5" fillId="16" borderId="2" xfId="0" applyNumberFormat="1" applyFont="1" applyFill="1" applyBorder="1" applyAlignment="1" applyProtection="1">
      <alignment horizontal="left" vertical="center"/>
      <protection locked="0"/>
    </xf>
    <xf numFmtId="0" fontId="6" fillId="16" borderId="13" xfId="0" applyFont="1" applyFill="1" applyBorder="1" applyAlignment="1" applyProtection="1">
      <alignment horizontal="center" vertical="center"/>
      <protection hidden="1"/>
    </xf>
    <xf numFmtId="0" fontId="11" fillId="16" borderId="13" xfId="0" quotePrefix="1" applyFont="1" applyFill="1" applyBorder="1" applyAlignment="1" applyProtection="1">
      <alignment horizontal="center" vertical="center"/>
      <protection hidden="1"/>
    </xf>
    <xf numFmtId="168" fontId="5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/>
      <protection locked="0"/>
    </xf>
    <xf numFmtId="0" fontId="46" fillId="16" borderId="13" xfId="0" applyFont="1" applyFill="1" applyBorder="1" applyAlignment="1" applyProtection="1">
      <alignment horizontal="center" vertical="center"/>
      <protection hidden="1"/>
    </xf>
    <xf numFmtId="0" fontId="48" fillId="19" borderId="2" xfId="0" quotePrefix="1" applyFont="1" applyFill="1" applyBorder="1" applyAlignment="1" applyProtection="1">
      <alignment horizontal="left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0" borderId="4" xfId="0" applyFont="1" applyBorder="1" applyAlignment="1" applyProtection="1">
      <alignment horizontal="center" vertical="center"/>
      <protection locked="0" hidden="1"/>
    </xf>
    <xf numFmtId="0" fontId="5" fillId="0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locked="0" hidden="1"/>
    </xf>
    <xf numFmtId="0" fontId="1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Border="1" applyAlignment="1" applyProtection="1">
      <alignment horizontal="center" vertical="center"/>
    </xf>
    <xf numFmtId="164" fontId="49" fillId="0" borderId="0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164" fontId="19" fillId="0" borderId="0" xfId="0" applyNumberFormat="1" applyFont="1" applyBorder="1" applyAlignment="1" applyProtection="1">
      <alignment horizontal="center" vertical="center"/>
    </xf>
    <xf numFmtId="164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/>
      <protection hidden="1"/>
    </xf>
    <xf numFmtId="0" fontId="16" fillId="17" borderId="13" xfId="0" applyFont="1" applyFill="1" applyBorder="1" applyAlignment="1" applyProtection="1">
      <alignment horizontal="left" vertical="center" indent="1"/>
      <protection locked="0" hidden="1"/>
    </xf>
    <xf numFmtId="0" fontId="16" fillId="17" borderId="15" xfId="0" applyFont="1" applyFill="1" applyBorder="1" applyAlignment="1" applyProtection="1">
      <alignment horizontal="left" vertical="center" indent="1"/>
      <protection locked="0" hidden="1"/>
    </xf>
    <xf numFmtId="0" fontId="16" fillId="17" borderId="14" xfId="0" applyFont="1" applyFill="1" applyBorder="1" applyAlignment="1" applyProtection="1">
      <alignment horizontal="left" vertical="center" indent="1"/>
      <protection locked="0" hidden="1"/>
    </xf>
    <xf numFmtId="0" fontId="15" fillId="0" borderId="0" xfId="0" applyFont="1" applyBorder="1" applyAlignment="1" applyProtection="1">
      <alignment vertical="center"/>
      <protection hidden="1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left" vertical="center"/>
      <protection locked="0" hidden="1"/>
    </xf>
    <xf numFmtId="0" fontId="15" fillId="0" borderId="0" xfId="0" applyNumberFormat="1" applyFont="1" applyBorder="1" applyAlignment="1" applyProtection="1">
      <alignment vertical="center"/>
      <protection locked="0" hidden="1"/>
    </xf>
    <xf numFmtId="0" fontId="15" fillId="0" borderId="4" xfId="0" quotePrefix="1" applyNumberFormat="1" applyFont="1" applyBorder="1" applyAlignment="1" applyProtection="1">
      <alignment horizontal="center" vertical="center"/>
      <protection locked="0" hidden="1"/>
    </xf>
    <xf numFmtId="0" fontId="15" fillId="9" borderId="0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/>
      <protection locked="0" hidden="1"/>
    </xf>
    <xf numFmtId="0" fontId="15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15" xfId="0" quotePrefix="1" applyNumberFormat="1" applyFont="1" applyFill="1" applyBorder="1" applyAlignment="1" applyProtection="1">
      <alignment horizontal="center" vertical="center"/>
      <protection locked="0" hidden="1"/>
    </xf>
    <xf numFmtId="0" fontId="15" fillId="0" borderId="15" xfId="0" applyNumberFormat="1" applyFont="1" applyFill="1" applyBorder="1" applyAlignment="1" applyProtection="1">
      <alignment horizontal="center" vertical="center"/>
      <protection locked="0" hidden="1"/>
    </xf>
    <xf numFmtId="0" fontId="15" fillId="9" borderId="13" xfId="0" applyFont="1" applyFill="1" applyBorder="1" applyAlignment="1" applyProtection="1">
      <alignment horizontal="center" vertical="center"/>
      <protection locked="0" hidden="1"/>
    </xf>
    <xf numFmtId="0" fontId="15" fillId="9" borderId="4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Border="1" applyAlignment="1" applyProtection="1">
      <alignment vertical="center"/>
      <protection locked="0" hidden="1"/>
    </xf>
    <xf numFmtId="0" fontId="46" fillId="11" borderId="0" xfId="0" applyFont="1" applyFill="1" applyAlignment="1" applyProtection="1">
      <alignment horizontal="center" vertical="center"/>
    </xf>
    <xf numFmtId="0" fontId="46" fillId="23" borderId="8" xfId="0" applyFont="1" applyFill="1" applyBorder="1" applyAlignment="1" applyProtection="1">
      <alignment horizontal="center" vertical="center"/>
    </xf>
    <xf numFmtId="0" fontId="46" fillId="11" borderId="0" xfId="0" applyFont="1" applyFill="1" applyAlignment="1" applyProtection="1">
      <alignment vertical="center"/>
    </xf>
    <xf numFmtId="0" fontId="46" fillId="11" borderId="8" xfId="0" applyFont="1" applyFill="1" applyBorder="1" applyAlignment="1" applyProtection="1">
      <alignment horizontal="center" vertical="center"/>
    </xf>
    <xf numFmtId="0" fontId="53" fillId="10" borderId="8" xfId="0" quotePrefix="1" applyFont="1" applyFill="1" applyBorder="1" applyAlignment="1" applyProtection="1">
      <alignment horizontal="center" vertical="center"/>
    </xf>
    <xf numFmtId="0" fontId="19" fillId="9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19" fillId="14" borderId="0" xfId="0" applyFont="1" applyFill="1" applyAlignment="1" applyProtection="1">
      <alignment horizontal="center" vertical="center"/>
      <protection locked="0"/>
    </xf>
    <xf numFmtId="0" fontId="19" fillId="21" borderId="0" xfId="0" applyFont="1" applyFill="1" applyAlignment="1" applyProtection="1">
      <alignment vertical="center"/>
      <protection locked="0"/>
    </xf>
    <xf numFmtId="0" fontId="19" fillId="13" borderId="0" xfId="0" applyFont="1" applyFill="1" applyAlignment="1" applyProtection="1">
      <alignment vertical="center"/>
    </xf>
    <xf numFmtId="0" fontId="19" fillId="20" borderId="0" xfId="0" applyFont="1" applyFill="1" applyAlignment="1" applyProtection="1">
      <alignment vertical="center"/>
      <protection locked="0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21" borderId="0" xfId="1" applyFont="1" applyFill="1" applyBorder="1" applyAlignment="1" applyProtection="1">
      <alignment vertical="center"/>
      <protection locked="0"/>
    </xf>
    <xf numFmtId="0" fontId="19" fillId="24" borderId="13" xfId="0" applyFont="1" applyFill="1" applyBorder="1" applyAlignment="1" applyProtection="1">
      <alignment horizontal="center" vertical="center"/>
    </xf>
    <xf numFmtId="0" fontId="19" fillId="24" borderId="15" xfId="0" applyFont="1" applyFill="1" applyBorder="1" applyAlignment="1" applyProtection="1">
      <alignment horizontal="center" vertical="center"/>
    </xf>
    <xf numFmtId="0" fontId="19" fillId="24" borderId="14" xfId="0" applyFont="1" applyFill="1" applyBorder="1" applyAlignment="1" applyProtection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19" fillId="21" borderId="0" xfId="0" applyFont="1" applyFill="1" applyBorder="1" applyAlignment="1" applyProtection="1">
      <alignment vertical="center"/>
      <protection locked="0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25" borderId="8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9" fontId="60" fillId="0" borderId="0" xfId="0" applyNumberFormat="1" applyFont="1" applyAlignment="1">
      <alignment horizontal="center" vertical="center"/>
    </xf>
    <xf numFmtId="169" fontId="19" fillId="0" borderId="0" xfId="0" applyNumberFormat="1" applyFont="1" applyFill="1" applyBorder="1" applyAlignment="1">
      <alignment horizontal="center" vertical="center"/>
    </xf>
    <xf numFmtId="0" fontId="46" fillId="0" borderId="8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53" fillId="11" borderId="13" xfId="0" applyFont="1" applyFill="1" applyBorder="1" applyAlignment="1" applyProtection="1">
      <alignment horizontal="center" vertical="center"/>
    </xf>
    <xf numFmtId="0" fontId="53" fillId="10" borderId="13" xfId="0" applyFont="1" applyFill="1" applyBorder="1" applyAlignment="1" applyProtection="1">
      <alignment horizontal="center" vertical="center"/>
    </xf>
    <xf numFmtId="0" fontId="62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NumberFormat="1" applyFont="1" applyBorder="1" applyAlignment="1" applyProtection="1">
      <alignment horizontal="center" vertical="center"/>
      <protection hidden="1"/>
    </xf>
    <xf numFmtId="0" fontId="61" fillId="0" borderId="0" xfId="0" applyNumberFormat="1" applyFont="1" applyBorder="1" applyAlignment="1" applyProtection="1">
      <alignment horizontal="center" vertical="center"/>
      <protection hidden="1"/>
    </xf>
    <xf numFmtId="0" fontId="11" fillId="26" borderId="16" xfId="0" applyNumberFormat="1" applyFont="1" applyFill="1" applyBorder="1" applyAlignment="1" applyProtection="1">
      <alignment horizontal="center" vertical="center"/>
    </xf>
    <xf numFmtId="0" fontId="19" fillId="21" borderId="0" xfId="0" applyFont="1" applyFill="1" applyAlignment="1" applyProtection="1">
      <alignment horizontal="center" vertical="center"/>
      <protection locked="0" hidden="1"/>
    </xf>
    <xf numFmtId="0" fontId="19" fillId="21" borderId="0" xfId="0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Border="1" applyAlignment="1" applyProtection="1">
      <alignment vertical="center"/>
      <protection hidden="1"/>
    </xf>
    <xf numFmtId="0" fontId="6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right" vertical="center"/>
      <protection locked="0" hidden="1"/>
    </xf>
    <xf numFmtId="0" fontId="18" fillId="0" borderId="0" xfId="2" applyFont="1" applyBorder="1" applyAlignment="1" applyProtection="1">
      <alignment vertical="center"/>
      <protection locked="0" hidden="1"/>
    </xf>
    <xf numFmtId="0" fontId="7" fillId="18" borderId="10" xfId="0" applyFont="1" applyFill="1" applyBorder="1" applyAlignment="1" applyProtection="1">
      <alignment horizontal="right" vertical="center"/>
      <protection hidden="1"/>
    </xf>
    <xf numFmtId="0" fontId="7" fillId="18" borderId="8" xfId="0" applyFont="1" applyFill="1" applyBorder="1" applyAlignment="1" applyProtection="1">
      <alignment horizontal="left" vertical="center" indent="1"/>
      <protection locked="0" hidden="1"/>
    </xf>
    <xf numFmtId="0" fontId="47" fillId="0" borderId="0" xfId="0" applyFont="1" applyBorder="1" applyAlignment="1" applyProtection="1">
      <alignment horizontal="right" vertical="center"/>
      <protection hidden="1"/>
    </xf>
    <xf numFmtId="14" fontId="47" fillId="0" borderId="0" xfId="0" quotePrefix="1" applyNumberFormat="1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center" vertical="center"/>
      <protection locked="0" hidden="1"/>
    </xf>
    <xf numFmtId="0" fontId="19" fillId="0" borderId="0" xfId="0" applyFont="1" applyFill="1" applyBorder="1" applyAlignment="1" applyProtection="1">
      <alignment horizontal="center" vertical="center"/>
      <protection locked="0" hidden="1"/>
    </xf>
    <xf numFmtId="0" fontId="19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15" xfId="0" quotePrefix="1" applyNumberFormat="1" applyFont="1" applyFill="1" applyBorder="1" applyAlignment="1" applyProtection="1">
      <alignment horizontal="center" vertical="center"/>
      <protection locked="0" hidden="1"/>
    </xf>
    <xf numFmtId="0" fontId="19" fillId="0" borderId="15" xfId="0" applyNumberFormat="1" applyFont="1" applyFill="1" applyBorder="1" applyAlignment="1" applyProtection="1">
      <alignment horizontal="center" vertical="center"/>
      <protection locked="0" hidden="1"/>
    </xf>
    <xf numFmtId="0" fontId="19" fillId="9" borderId="15" xfId="0" applyFont="1" applyFill="1" applyBorder="1" applyAlignment="1" applyProtection="1">
      <alignment horizontal="center" vertical="center"/>
      <protection locked="0" hidden="1"/>
    </xf>
    <xf numFmtId="0" fontId="19" fillId="9" borderId="5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 applyProtection="1">
      <alignment vertical="center"/>
      <protection hidden="1"/>
    </xf>
    <xf numFmtId="0" fontId="52" fillId="0" borderId="0" xfId="0" applyFont="1" applyBorder="1" applyAlignment="1" applyProtection="1">
      <alignment vertical="center"/>
      <protection hidden="1"/>
    </xf>
    <xf numFmtId="0" fontId="60" fillId="0" borderId="0" xfId="0" applyFont="1"/>
    <xf numFmtId="0" fontId="46" fillId="26" borderId="0" xfId="0" applyFont="1" applyFill="1" applyAlignment="1" applyProtection="1">
      <alignment horizontal="center" vertical="center"/>
      <protection locked="0"/>
    </xf>
    <xf numFmtId="0" fontId="19" fillId="27" borderId="0" xfId="0" applyFont="1" applyFill="1" applyAlignment="1" applyProtection="1">
      <alignment horizontal="center" vertical="center"/>
      <protection locked="0"/>
    </xf>
    <xf numFmtId="0" fontId="46" fillId="28" borderId="13" xfId="0" applyFont="1" applyFill="1" applyBorder="1" applyAlignment="1" applyProtection="1">
      <alignment horizontal="center" vertical="center"/>
      <protection locked="0" hidden="1"/>
    </xf>
    <xf numFmtId="0" fontId="46" fillId="28" borderId="15" xfId="0" applyFont="1" applyFill="1" applyBorder="1" applyAlignment="1" applyProtection="1">
      <alignment horizontal="center" vertical="center"/>
      <protection locked="0" hidden="1"/>
    </xf>
    <xf numFmtId="0" fontId="46" fillId="28" borderId="14" xfId="0" applyFont="1" applyFill="1" applyBorder="1" applyAlignment="1" applyProtection="1">
      <alignment horizontal="center" vertical="center"/>
      <protection locked="0" hidden="1"/>
    </xf>
    <xf numFmtId="0" fontId="6" fillId="26" borderId="16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46" fillId="0" borderId="0" xfId="0" applyNumberFormat="1" applyFont="1" applyBorder="1" applyAlignment="1" applyProtection="1">
      <alignment vertical="center"/>
      <protection locked="0"/>
    </xf>
    <xf numFmtId="165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165" fontId="1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65" fillId="0" borderId="0" xfId="0" applyNumberFormat="1" applyFont="1" applyFill="1" applyBorder="1" applyAlignment="1" applyProtection="1">
      <alignment vertical="center"/>
      <protection hidden="1"/>
    </xf>
    <xf numFmtId="0" fontId="66" fillId="0" borderId="0" xfId="0" applyNumberFormat="1" applyFont="1" applyFill="1" applyBorder="1" applyAlignment="1" applyProtection="1">
      <alignment vertical="center"/>
      <protection hidden="1"/>
    </xf>
    <xf numFmtId="0" fontId="67" fillId="2" borderId="0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NumberFormat="1" applyFont="1" applyFill="1" applyBorder="1" applyAlignment="1" applyProtection="1">
      <alignment vertical="center"/>
      <protection locked="0"/>
    </xf>
    <xf numFmtId="0" fontId="68" fillId="0" borderId="0" xfId="0" applyNumberFormat="1" applyFont="1" applyFill="1" applyAlignment="1" applyProtection="1">
      <alignment vertical="center"/>
      <protection locked="0"/>
    </xf>
    <xf numFmtId="0" fontId="69" fillId="0" borderId="0" xfId="0" applyNumberFormat="1" applyFont="1" applyFill="1" applyBorder="1" applyAlignment="1" applyProtection="1">
      <protection locked="0"/>
    </xf>
    <xf numFmtId="0" fontId="70" fillId="0" borderId="0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NumberFormat="1" applyFont="1" applyFill="1" applyBorder="1" applyAlignment="1" applyProtection="1">
      <alignment horizontal="left" vertical="center"/>
      <protection locked="0"/>
    </xf>
    <xf numFmtId="0" fontId="71" fillId="0" borderId="0" xfId="0" applyNumberFormat="1" applyFont="1" applyFill="1" applyAlignment="1" applyProtection="1">
      <alignment vertical="center"/>
      <protection locked="0"/>
    </xf>
    <xf numFmtId="0" fontId="69" fillId="0" borderId="0" xfId="0" applyNumberFormat="1" applyFont="1" applyFill="1" applyBorder="1" applyAlignment="1" applyProtection="1">
      <alignment horizontal="center" vertical="center"/>
      <protection locked="0"/>
    </xf>
    <xf numFmtId="166" fontId="69" fillId="0" borderId="0" xfId="0" applyNumberFormat="1" applyFont="1" applyFill="1" applyBorder="1" applyAlignment="1" applyProtection="1">
      <alignment horizontal="center" vertical="center"/>
      <protection locked="0"/>
    </xf>
    <xf numFmtId="0" fontId="72" fillId="0" borderId="0" xfId="0" applyNumberFormat="1" applyFont="1" applyFill="1" applyAlignment="1" applyProtection="1">
      <alignment vertical="center"/>
      <protection hidden="1"/>
    </xf>
    <xf numFmtId="20" fontId="73" fillId="0" borderId="0" xfId="0" applyNumberFormat="1" applyFont="1" applyFill="1" applyAlignment="1" applyProtection="1">
      <alignment horizontal="left" vertical="center"/>
      <protection hidden="1"/>
    </xf>
    <xf numFmtId="0" fontId="71" fillId="0" borderId="0" xfId="0" applyNumberFormat="1" applyFont="1" applyFill="1" applyBorder="1" applyAlignment="1" applyProtection="1">
      <alignment horizontal="center" vertical="center"/>
      <protection locked="0"/>
    </xf>
    <xf numFmtId="0" fontId="71" fillId="0" borderId="0" xfId="0" applyNumberFormat="1" applyFont="1" applyFill="1" applyBorder="1" applyAlignment="1" applyProtection="1">
      <alignment vertical="center"/>
      <protection locked="0"/>
    </xf>
    <xf numFmtId="0" fontId="74" fillId="0" borderId="0" xfId="0" applyNumberFormat="1" applyFont="1" applyFill="1" applyAlignment="1" applyProtection="1">
      <alignment horizontal="left" vertical="center"/>
      <protection locked="0"/>
    </xf>
    <xf numFmtId="0" fontId="69" fillId="0" borderId="0" xfId="0" applyNumberFormat="1" applyFont="1" applyFill="1" applyAlignment="1" applyProtection="1">
      <alignment horizontal="left" vertical="top"/>
      <protection locked="0"/>
    </xf>
    <xf numFmtId="0" fontId="75" fillId="0" borderId="0" xfId="0" applyNumberFormat="1" applyFont="1" applyFill="1" applyAlignment="1" applyProtection="1">
      <alignment vertical="center"/>
      <protection locked="0"/>
    </xf>
    <xf numFmtId="0" fontId="75" fillId="0" borderId="0" xfId="0" applyNumberFormat="1" applyFont="1" applyFill="1" applyAlignment="1" applyProtection="1">
      <alignment horizontal="center" vertical="center"/>
      <protection locked="0"/>
    </xf>
    <xf numFmtId="0" fontId="75" fillId="0" borderId="0" xfId="0" applyNumberFormat="1" applyFont="1" applyFill="1" applyAlignment="1" applyProtection="1">
      <alignment horizontal="left" vertical="center"/>
      <protection locked="0"/>
    </xf>
    <xf numFmtId="166" fontId="75" fillId="0" borderId="0" xfId="0" applyNumberFormat="1" applyFont="1" applyFill="1" applyAlignment="1" applyProtection="1">
      <alignment horizontal="center" vertical="center"/>
      <protection locked="0"/>
    </xf>
    <xf numFmtId="0" fontId="77" fillId="0" borderId="0" xfId="0" applyNumberFormat="1" applyFont="1" applyFill="1" applyAlignment="1" applyProtection="1">
      <alignment horizontal="center" vertical="center"/>
      <protection locked="0"/>
    </xf>
    <xf numFmtId="0" fontId="76" fillId="0" borderId="0" xfId="0" applyNumberFormat="1" applyFont="1" applyFill="1" applyAlignment="1" applyProtection="1">
      <alignment horizontal="center" vertical="center"/>
      <protection locked="0"/>
    </xf>
    <xf numFmtId="0" fontId="76" fillId="0" borderId="0" xfId="0" applyNumberFormat="1" applyFont="1" applyFill="1" applyBorder="1" applyAlignment="1" applyProtection="1">
      <alignment horizontal="center" vertical="center"/>
      <protection locked="0"/>
    </xf>
    <xf numFmtId="0" fontId="77" fillId="0" borderId="0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vertical="center"/>
      <protection locked="0"/>
    </xf>
    <xf numFmtId="0" fontId="78" fillId="0" borderId="0" xfId="0" applyNumberFormat="1" applyFont="1" applyFill="1" applyAlignment="1" applyProtection="1">
      <alignment horizontal="left" vertical="center"/>
      <protection locked="0"/>
    </xf>
    <xf numFmtId="0" fontId="79" fillId="0" borderId="0" xfId="0" applyNumberFormat="1" applyFont="1" applyFill="1" applyBorder="1" applyAlignment="1" applyProtection="1">
      <alignment horizontal="center" vertical="center"/>
      <protection locked="0"/>
    </xf>
    <xf numFmtId="0" fontId="75" fillId="4" borderId="0" xfId="0" applyNumberFormat="1" applyFont="1" applyFill="1" applyAlignment="1" applyProtection="1">
      <alignment horizontal="center" vertical="center"/>
      <protection locked="0"/>
    </xf>
    <xf numFmtId="0" fontId="80" fillId="4" borderId="0" xfId="0" applyNumberFormat="1" applyFont="1" applyFill="1" applyBorder="1" applyAlignment="1" applyProtection="1">
      <alignment horizontal="center" vertical="center"/>
      <protection locked="0"/>
    </xf>
    <xf numFmtId="166" fontId="79" fillId="0" borderId="0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horizontal="center" vertical="center"/>
      <protection locked="0"/>
    </xf>
    <xf numFmtId="0" fontId="83" fillId="0" borderId="0" xfId="0" applyNumberFormat="1" applyFont="1" applyFill="1" applyAlignment="1" applyProtection="1">
      <alignment horizontal="center" vertical="center"/>
      <protection locked="0"/>
    </xf>
    <xf numFmtId="0" fontId="83" fillId="0" borderId="0" xfId="0" applyNumberFormat="1" applyFont="1" applyFill="1" applyBorder="1" applyAlignment="1" applyProtection="1">
      <alignment horizontal="center" vertical="center"/>
      <protection locked="0"/>
    </xf>
    <xf numFmtId="0" fontId="71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84" fillId="0" borderId="0" xfId="0" applyFont="1" applyFill="1" applyBorder="1" applyAlignment="1" applyProtection="1">
      <alignment horizontal="center" vertical="center" shrinkToFit="1"/>
      <protection locked="0" hidden="1"/>
    </xf>
    <xf numFmtId="0" fontId="75" fillId="0" borderId="0" xfId="0" applyFont="1" applyBorder="1" applyAlignment="1" applyProtection="1">
      <alignment horizontal="center" vertical="center" shrinkToFit="1"/>
      <protection locked="0" hidden="1"/>
    </xf>
    <xf numFmtId="0" fontId="75" fillId="4" borderId="0" xfId="0" applyFont="1" applyFill="1" applyBorder="1" applyAlignment="1" applyProtection="1">
      <alignment horizontal="left" vertical="center" shrinkToFit="1"/>
      <protection locked="0" hidden="1"/>
    </xf>
    <xf numFmtId="0" fontId="75" fillId="0" borderId="0" xfId="0" applyFont="1" applyBorder="1" applyAlignment="1" applyProtection="1">
      <alignment horizontal="left" vertical="center" shrinkToFit="1"/>
      <protection locked="0" hidden="1"/>
    </xf>
    <xf numFmtId="0" fontId="75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84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66" fontId="71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75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85" fillId="0" borderId="1" xfId="0" applyNumberFormat="1" applyFont="1" applyFill="1" applyBorder="1" applyAlignment="1" applyProtection="1">
      <alignment horizontal="left" vertical="center" shrinkToFit="1"/>
      <protection hidden="1"/>
    </xf>
    <xf numFmtId="0" fontId="86" fillId="0" borderId="1" xfId="0" applyNumberFormat="1" applyFont="1" applyFill="1" applyBorder="1" applyAlignment="1" applyProtection="1">
      <alignment horizontal="left" vertical="center" shrinkToFit="1"/>
      <protection hidden="1"/>
    </xf>
    <xf numFmtId="0" fontId="84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82" fillId="3" borderId="9" xfId="0" applyNumberFormat="1" applyFont="1" applyFill="1" applyBorder="1" applyAlignment="1" applyProtection="1">
      <alignment horizontal="left" vertical="center" shrinkToFit="1"/>
      <protection locked="0"/>
    </xf>
    <xf numFmtId="0" fontId="75" fillId="13" borderId="2" xfId="0" applyNumberFormat="1" applyFont="1" applyFill="1" applyBorder="1" applyAlignment="1" applyProtection="1">
      <alignment horizontal="left" vertical="center" shrinkToFit="1"/>
      <protection locked="0"/>
    </xf>
    <xf numFmtId="0" fontId="75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8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3" fillId="0" borderId="0" xfId="0" applyNumberFormat="1" applyFont="1" applyFill="1" applyAlignment="1" applyProtection="1">
      <alignment horizontal="left" vertical="center" shrinkToFit="1"/>
      <protection locked="0"/>
    </xf>
    <xf numFmtId="0" fontId="75" fillId="0" borderId="0" xfId="0" applyNumberFormat="1" applyFont="1" applyFill="1" applyAlignment="1" applyProtection="1">
      <alignment horizontal="left" vertical="center" shrinkToFit="1"/>
      <protection locked="0"/>
    </xf>
    <xf numFmtId="0" fontId="71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0" fontId="75" fillId="5" borderId="0" xfId="0" applyFont="1" applyFill="1" applyBorder="1" applyAlignment="1" applyProtection="1">
      <alignment horizontal="center" vertical="center" shrinkToFit="1"/>
      <protection locked="0" hidden="1"/>
    </xf>
    <xf numFmtId="0" fontId="71" fillId="6" borderId="0" xfId="0" applyFont="1" applyFill="1" applyBorder="1" applyAlignment="1" applyProtection="1">
      <alignment horizontal="center" vertical="center" shrinkToFit="1"/>
      <protection locked="0" hidden="1"/>
    </xf>
    <xf numFmtId="0" fontId="71" fillId="4" borderId="0" xfId="0" applyFont="1" applyFill="1" applyBorder="1" applyAlignment="1" applyProtection="1">
      <alignment horizontal="left" vertical="center" shrinkToFit="1"/>
      <protection locked="0" hidden="1"/>
    </xf>
    <xf numFmtId="0" fontId="71" fillId="6" borderId="0" xfId="0" applyFont="1" applyFill="1" applyBorder="1" applyAlignment="1" applyProtection="1">
      <alignment horizontal="left" vertical="center" shrinkToFit="1"/>
      <protection locked="0" hidden="1"/>
    </xf>
    <xf numFmtId="0" fontId="75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166" fontId="71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75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75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82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75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75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71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71" fillId="0" borderId="0" xfId="0" applyFont="1" applyBorder="1" applyAlignment="1" applyProtection="1">
      <alignment horizontal="center" vertical="center" shrinkToFit="1"/>
      <protection locked="0" hidden="1"/>
    </xf>
    <xf numFmtId="0" fontId="71" fillId="0" borderId="0" xfId="0" applyFont="1" applyFill="1" applyBorder="1" applyAlignment="1" applyProtection="1">
      <alignment horizontal="left" vertical="center" shrinkToFit="1"/>
      <protection locked="0" hidden="1"/>
    </xf>
    <xf numFmtId="0" fontId="75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166" fontId="71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75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86" fillId="2" borderId="1" xfId="0" applyNumberFormat="1" applyFont="1" applyFill="1" applyBorder="1" applyAlignment="1" applyProtection="1">
      <alignment horizontal="left" vertical="center" shrinkToFit="1"/>
      <protection hidden="1"/>
    </xf>
    <xf numFmtId="0" fontId="75" fillId="2" borderId="4" xfId="0" applyNumberFormat="1" applyFont="1" applyFill="1" applyBorder="1" applyAlignment="1" applyProtection="1">
      <alignment horizontal="left" vertical="center" shrinkToFit="1"/>
      <protection hidden="1"/>
    </xf>
    <xf numFmtId="0" fontId="71" fillId="2" borderId="2" xfId="0" applyNumberFormat="1" applyFont="1" applyFill="1" applyBorder="1" applyAlignment="1" applyProtection="1">
      <alignment horizontal="center" vertical="center" shrinkToFit="1"/>
      <protection locked="0" hidden="1"/>
    </xf>
    <xf numFmtId="0" fontId="75" fillId="2" borderId="2" xfId="0" applyNumberFormat="1" applyFont="1" applyFill="1" applyBorder="1" applyAlignment="1" applyProtection="1">
      <alignment horizontal="center" vertical="center" shrinkToFit="1"/>
      <protection locked="0" hidden="1"/>
    </xf>
    <xf numFmtId="166" fontId="71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75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86" fillId="2" borderId="2" xfId="0" applyNumberFormat="1" applyFont="1" applyFill="1" applyBorder="1" applyAlignment="1" applyProtection="1">
      <alignment horizontal="left" vertical="center" shrinkToFit="1"/>
      <protection hidden="1"/>
    </xf>
    <xf numFmtId="0" fontId="75" fillId="2" borderId="7" xfId="0" applyNumberFormat="1" applyFont="1" applyFill="1" applyBorder="1" applyAlignment="1" applyProtection="1">
      <alignment horizontal="left" vertical="center" shrinkToFit="1"/>
      <protection hidden="1"/>
    </xf>
    <xf numFmtId="0" fontId="7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82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75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82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83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75" fillId="0" borderId="0" xfId="0" applyFont="1" applyFill="1" applyBorder="1" applyAlignment="1" applyProtection="1">
      <alignment horizontal="center" vertical="center" shrinkToFit="1"/>
      <protection locked="0" hidden="1"/>
    </xf>
    <xf numFmtId="0" fontId="84" fillId="2" borderId="2" xfId="0" applyNumberFormat="1" applyFont="1" applyFill="1" applyBorder="1" applyAlignment="1" applyProtection="1">
      <alignment horizontal="center" vertical="center" shrinkToFit="1"/>
      <protection locked="0" hidden="1"/>
    </xf>
    <xf numFmtId="0" fontId="85" fillId="2" borderId="2" xfId="0" applyNumberFormat="1" applyFont="1" applyFill="1" applyBorder="1" applyAlignment="1" applyProtection="1">
      <alignment horizontal="left" vertical="center" shrinkToFit="1"/>
      <protection hidden="1"/>
    </xf>
    <xf numFmtId="0" fontId="84" fillId="2" borderId="7" xfId="0" applyNumberFormat="1" applyFont="1" applyFill="1" applyBorder="1" applyAlignment="1" applyProtection="1">
      <alignment horizontal="left" vertical="center" shrinkToFit="1"/>
      <protection hidden="1"/>
    </xf>
    <xf numFmtId="0" fontId="71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87" fillId="7" borderId="0" xfId="0" applyFont="1" applyFill="1" applyBorder="1" applyAlignment="1" applyProtection="1">
      <alignment horizontal="center" vertical="center" shrinkToFit="1"/>
      <protection locked="0" hidden="1"/>
    </xf>
    <xf numFmtId="0" fontId="75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84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166" fontId="7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8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84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7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88" fillId="7" borderId="0" xfId="0" applyFont="1" applyFill="1" applyBorder="1" applyAlignment="1" applyProtection="1">
      <alignment horizontal="center" vertical="center" shrinkToFit="1"/>
      <protection locked="0" hidden="1"/>
    </xf>
    <xf numFmtId="0" fontId="75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7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82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75" fillId="9" borderId="7" xfId="0" applyNumberFormat="1" applyFont="1" applyFill="1" applyBorder="1" applyAlignment="1" applyProtection="1">
      <alignment horizontal="center" vertical="center" shrinkToFit="1"/>
      <protection hidden="1"/>
    </xf>
    <xf numFmtId="0" fontId="75" fillId="9" borderId="5" xfId="0" applyNumberFormat="1" applyFont="1" applyFill="1" applyBorder="1" applyAlignment="1" applyProtection="1">
      <alignment horizontal="center" vertical="center" shrinkToFit="1"/>
      <protection locked="0"/>
    </xf>
    <xf numFmtId="0" fontId="89" fillId="7" borderId="0" xfId="0" applyFont="1" applyFill="1" applyBorder="1" applyAlignment="1" applyProtection="1">
      <alignment horizontal="center" vertical="center" shrinkToFit="1"/>
      <protection locked="0" hidden="1"/>
    </xf>
    <xf numFmtId="0" fontId="75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7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1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75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166" fontId="71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75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86" fillId="2" borderId="0" xfId="0" applyNumberFormat="1" applyFont="1" applyFill="1" applyBorder="1" applyAlignment="1" applyProtection="1">
      <alignment horizontal="left" vertical="center" shrinkToFit="1"/>
      <protection hidden="1"/>
    </xf>
    <xf numFmtId="0" fontId="75" fillId="2" borderId="5" xfId="0" applyNumberFormat="1" applyFont="1" applyFill="1" applyBorder="1" applyAlignment="1" applyProtection="1">
      <alignment horizontal="left" vertical="center" shrinkToFit="1"/>
      <protection hidden="1"/>
    </xf>
    <xf numFmtId="0" fontId="8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90" fillId="0" borderId="0" xfId="0" applyNumberFormat="1" applyFont="1" applyFill="1" applyAlignment="1" applyProtection="1">
      <alignment horizontal="center" vertical="center"/>
      <protection locked="0"/>
    </xf>
    <xf numFmtId="0" fontId="82" fillId="0" borderId="0" xfId="0" applyNumberFormat="1" applyFont="1" applyFill="1" applyAlignment="1" applyProtection="1">
      <alignment horizontal="center" vertical="center"/>
      <protection locked="0"/>
    </xf>
    <xf numFmtId="0" fontId="75" fillId="0" borderId="0" xfId="0" quotePrefix="1" applyNumberFormat="1" applyFont="1" applyFill="1" applyAlignment="1" applyProtection="1">
      <alignment vertical="center"/>
      <protection locked="0"/>
    </xf>
    <xf numFmtId="0" fontId="83" fillId="0" borderId="0" xfId="0" applyNumberFormat="1" applyFont="1" applyFill="1" applyAlignment="1" applyProtection="1">
      <alignment vertical="center"/>
      <protection locked="0"/>
    </xf>
    <xf numFmtId="0" fontId="83" fillId="0" borderId="0" xfId="0" applyNumberFormat="1" applyFont="1" applyFill="1" applyBorder="1" applyAlignment="1" applyProtection="1">
      <alignment vertical="center"/>
      <protection locked="0"/>
    </xf>
    <xf numFmtId="0" fontId="91" fillId="0" borderId="0" xfId="0" applyNumberFormat="1" applyFont="1" applyFill="1" applyAlignment="1" applyProtection="1">
      <alignment vertical="center"/>
      <protection locked="0"/>
    </xf>
    <xf numFmtId="0" fontId="91" fillId="0" borderId="0" xfId="0" applyNumberFormat="1" applyFont="1" applyFill="1" applyAlignment="1" applyProtection="1">
      <alignment horizontal="center" vertical="center"/>
      <protection locked="0"/>
    </xf>
    <xf numFmtId="0" fontId="91" fillId="0" borderId="0" xfId="0" applyNumberFormat="1" applyFont="1" applyFill="1" applyAlignment="1" applyProtection="1">
      <alignment horizontal="left" vertical="center"/>
      <protection locked="0"/>
    </xf>
    <xf numFmtId="166" fontId="91" fillId="0" borderId="0" xfId="0" applyNumberFormat="1" applyFont="1" applyFill="1" applyAlignment="1" applyProtection="1">
      <alignment horizontal="center" vertical="center"/>
      <protection locked="0"/>
    </xf>
    <xf numFmtId="0" fontId="92" fillId="0" borderId="0" xfId="0" applyNumberFormat="1" applyFont="1" applyFill="1" applyBorder="1" applyAlignment="1" applyProtection="1">
      <alignment horizontal="left" vertical="center"/>
      <protection hidden="1"/>
    </xf>
    <xf numFmtId="0" fontId="93" fillId="0" borderId="0" xfId="0" applyNumberFormat="1" applyFont="1" applyFill="1" applyBorder="1" applyAlignment="1" applyProtection="1">
      <alignment horizontal="centerContinuous" vertical="center"/>
      <protection hidden="1"/>
    </xf>
    <xf numFmtId="0" fontId="91" fillId="0" borderId="0" xfId="0" applyNumberFormat="1" applyFont="1" applyFill="1" applyAlignment="1" applyProtection="1">
      <alignment vertical="center"/>
      <protection hidden="1"/>
    </xf>
    <xf numFmtId="0" fontId="94" fillId="0" borderId="0" xfId="0" applyNumberFormat="1" applyFont="1" applyFill="1" applyBorder="1" applyAlignment="1" applyProtection="1">
      <alignment horizontal="center" vertical="center"/>
      <protection hidden="1"/>
    </xf>
    <xf numFmtId="0" fontId="95" fillId="0" borderId="0" xfId="0" applyNumberFormat="1" applyFont="1" applyFill="1" applyBorder="1" applyAlignment="1" applyProtection="1">
      <alignment horizontal="center" vertical="center"/>
      <protection hidden="1"/>
    </xf>
    <xf numFmtId="0" fontId="94" fillId="0" borderId="0" xfId="0" applyNumberFormat="1" applyFont="1" applyFill="1" applyAlignment="1" applyProtection="1">
      <alignment vertical="center"/>
      <protection hidden="1"/>
    </xf>
    <xf numFmtId="0" fontId="95" fillId="0" borderId="0" xfId="0" applyNumberFormat="1" applyFont="1" applyFill="1" applyAlignment="1" applyProtection="1">
      <alignment vertical="center"/>
      <protection hidden="1"/>
    </xf>
    <xf numFmtId="0" fontId="91" fillId="0" borderId="0" xfId="0" applyNumberFormat="1" applyFont="1" applyFill="1" applyBorder="1" applyAlignment="1" applyProtection="1">
      <alignment vertical="center"/>
      <protection hidden="1"/>
    </xf>
    <xf numFmtId="0" fontId="94" fillId="0" borderId="0" xfId="0" applyNumberFormat="1" applyFont="1" applyFill="1" applyBorder="1" applyAlignment="1" applyProtection="1">
      <alignment vertical="center"/>
      <protection hidden="1"/>
    </xf>
    <xf numFmtId="0" fontId="95" fillId="0" borderId="0" xfId="0" applyNumberFormat="1" applyFont="1" applyFill="1" applyBorder="1" applyAlignment="1" applyProtection="1">
      <alignment vertical="center"/>
      <protection hidden="1"/>
    </xf>
    <xf numFmtId="0" fontId="91" fillId="0" borderId="0" xfId="0" applyNumberFormat="1" applyFont="1" applyFill="1" applyBorder="1" applyAlignment="1" applyProtection="1">
      <alignment vertical="center"/>
      <protection locked="0"/>
    </xf>
    <xf numFmtId="0" fontId="91" fillId="0" borderId="0" xfId="0" quotePrefix="1" applyNumberFormat="1" applyFont="1" applyFill="1" applyBorder="1" applyAlignment="1" applyProtection="1">
      <alignment vertical="center" shrinkToFit="1"/>
      <protection hidden="1"/>
    </xf>
    <xf numFmtId="0" fontId="91" fillId="0" borderId="0" xfId="0" applyNumberFormat="1" applyFont="1" applyFill="1" applyBorder="1" applyAlignment="1" applyProtection="1">
      <alignment vertical="center" shrinkToFit="1"/>
      <protection hidden="1"/>
    </xf>
    <xf numFmtId="0" fontId="91" fillId="0" borderId="0" xfId="0" applyNumberFormat="1" applyFont="1" applyFill="1" applyAlignment="1" applyProtection="1">
      <alignment vertical="center" shrinkToFit="1"/>
      <protection hidden="1"/>
    </xf>
    <xf numFmtId="0" fontId="96" fillId="0" borderId="0" xfId="0" applyNumberFormat="1" applyFont="1" applyFill="1" applyBorder="1" applyAlignment="1" applyProtection="1">
      <alignment vertical="center"/>
      <protection hidden="1"/>
    </xf>
    <xf numFmtId="0" fontId="97" fillId="0" borderId="0" xfId="0" applyNumberFormat="1" applyFont="1" applyFill="1" applyBorder="1" applyAlignment="1" applyProtection="1">
      <alignment vertical="center"/>
      <protection hidden="1"/>
    </xf>
    <xf numFmtId="0" fontId="98" fillId="0" borderId="0" xfId="0" applyNumberFormat="1" applyFont="1" applyFill="1" applyBorder="1" applyAlignment="1" applyProtection="1">
      <alignment horizontal="left" vertical="center"/>
      <protection hidden="1"/>
    </xf>
    <xf numFmtId="0" fontId="91" fillId="0" borderId="0" xfId="0" quotePrefix="1" applyNumberFormat="1" applyFont="1" applyFill="1" applyBorder="1" applyAlignment="1" applyProtection="1">
      <alignment vertical="center"/>
      <protection locked="0"/>
    </xf>
    <xf numFmtId="0" fontId="94" fillId="0" borderId="0" xfId="0" applyNumberFormat="1" applyFont="1" applyFill="1" applyBorder="1" applyAlignment="1" applyProtection="1">
      <alignment horizontal="center" vertical="center"/>
      <protection locked="0"/>
    </xf>
    <xf numFmtId="0" fontId="95" fillId="0" borderId="0" xfId="0" applyNumberFormat="1" applyFont="1" applyFill="1" applyBorder="1" applyAlignment="1" applyProtection="1">
      <alignment horizontal="center" vertical="center"/>
      <protection locked="0"/>
    </xf>
    <xf numFmtId="0" fontId="94" fillId="0" borderId="0" xfId="0" applyNumberFormat="1" applyFont="1" applyFill="1" applyAlignment="1" applyProtection="1">
      <alignment vertical="center"/>
      <protection locked="0"/>
    </xf>
    <xf numFmtId="0" fontId="95" fillId="0" borderId="0" xfId="0" applyNumberFormat="1" applyFont="1" applyFill="1" applyAlignment="1" applyProtection="1">
      <alignment vertical="center"/>
      <protection locked="0"/>
    </xf>
    <xf numFmtId="0" fontId="94" fillId="0" borderId="0" xfId="0" applyNumberFormat="1" applyFont="1" applyFill="1" applyBorder="1" applyAlignment="1" applyProtection="1">
      <alignment vertical="center"/>
      <protection locked="0"/>
    </xf>
    <xf numFmtId="0" fontId="95" fillId="0" borderId="0" xfId="0" applyNumberFormat="1" applyFont="1" applyFill="1" applyBorder="1" applyAlignment="1" applyProtection="1">
      <alignment vertical="center"/>
      <protection locked="0"/>
    </xf>
    <xf numFmtId="0" fontId="91" fillId="0" borderId="0" xfId="0" applyNumberFormat="1" applyFont="1" applyFill="1" applyBorder="1" applyAlignment="1" applyProtection="1">
      <alignment horizontal="center" vertical="center"/>
      <protection locked="0"/>
    </xf>
    <xf numFmtId="0" fontId="91" fillId="0" borderId="0" xfId="0" applyNumberFormat="1" applyFont="1" applyFill="1" applyAlignment="1" applyProtection="1">
      <alignment horizontal="center" vertical="center"/>
      <protection hidden="1"/>
    </xf>
    <xf numFmtId="0" fontId="91" fillId="0" borderId="0" xfId="0" applyNumberFormat="1" applyFont="1" applyFill="1" applyAlignment="1" applyProtection="1">
      <alignment horizontal="left" vertical="center"/>
      <protection hidden="1"/>
    </xf>
    <xf numFmtId="166" fontId="91" fillId="0" borderId="0" xfId="0" applyNumberFormat="1" applyFont="1" applyFill="1" applyAlignment="1" applyProtection="1">
      <alignment horizontal="center" vertical="center"/>
      <protection hidden="1"/>
    </xf>
    <xf numFmtId="0" fontId="90" fillId="0" borderId="0" xfId="0" applyNumberFormat="1" applyFont="1" applyFill="1" applyAlignment="1" applyProtection="1">
      <alignment horizontal="center" vertical="center"/>
      <protection hidden="1"/>
    </xf>
    <xf numFmtId="14" fontId="75" fillId="0" borderId="0" xfId="0" applyNumberFormat="1" applyFont="1" applyFill="1" applyAlignment="1" applyProtection="1">
      <alignment horizontal="left" vertical="center"/>
      <protection hidden="1"/>
    </xf>
    <xf numFmtId="0" fontId="91" fillId="0" borderId="0" xfId="0" applyNumberFormat="1" applyFont="1" applyFill="1" applyBorder="1" applyAlignment="1" applyProtection="1">
      <alignment horizontal="center" vertical="center"/>
      <protection hidden="1"/>
    </xf>
    <xf numFmtId="0" fontId="75" fillId="0" borderId="0" xfId="0" applyNumberFormat="1" applyFont="1" applyFill="1" applyAlignment="1" applyProtection="1">
      <alignment vertical="center"/>
      <protection hidden="1"/>
    </xf>
    <xf numFmtId="0" fontId="75" fillId="0" borderId="0" xfId="0" applyNumberFormat="1" applyFont="1" applyFill="1" applyAlignment="1" applyProtection="1">
      <alignment horizontal="center" vertical="center"/>
      <protection hidden="1"/>
    </xf>
    <xf numFmtId="0" fontId="75" fillId="0" borderId="0" xfId="0" applyNumberFormat="1" applyFont="1" applyFill="1" applyAlignment="1" applyProtection="1">
      <alignment horizontal="left" vertical="center"/>
      <protection hidden="1"/>
    </xf>
    <xf numFmtId="166" fontId="75" fillId="0" borderId="0" xfId="0" applyNumberFormat="1" applyFont="1" applyFill="1" applyAlignment="1" applyProtection="1">
      <alignment horizontal="center" vertical="center"/>
      <protection hidden="1"/>
    </xf>
    <xf numFmtId="0" fontId="75" fillId="0" borderId="0" xfId="0" applyNumberFormat="1" applyFont="1" applyFill="1" applyBorder="1" applyAlignment="1" applyProtection="1">
      <alignment vertical="center"/>
      <protection hidden="1"/>
    </xf>
    <xf numFmtId="0" fontId="90" fillId="0" borderId="0" xfId="0" applyNumberFormat="1" applyFont="1" applyFill="1" applyBorder="1" applyAlignment="1" applyProtection="1">
      <alignment horizontal="center" vertical="center"/>
      <protection hidden="1"/>
    </xf>
    <xf numFmtId="0" fontId="75" fillId="0" borderId="0" xfId="0" applyNumberFormat="1" applyFont="1" applyFill="1" applyBorder="1" applyAlignment="1" applyProtection="1">
      <alignment horizontal="center" vertical="center"/>
      <protection hidden="1"/>
    </xf>
    <xf numFmtId="166" fontId="75" fillId="0" borderId="0" xfId="0" applyNumberFormat="1" applyFont="1" applyFill="1" applyAlignment="1" applyProtection="1">
      <alignment vertical="center"/>
      <protection hidden="1"/>
    </xf>
    <xf numFmtId="0" fontId="92" fillId="11" borderId="0" xfId="0" applyNumberFormat="1" applyFont="1" applyFill="1" applyBorder="1" applyAlignment="1" applyProtection="1">
      <alignment horizontal="left" vertical="center"/>
      <protection hidden="1"/>
    </xf>
    <xf numFmtId="0" fontId="91" fillId="11" borderId="0" xfId="0" quotePrefix="1" applyNumberFormat="1" applyFont="1" applyFill="1" applyBorder="1" applyAlignment="1" applyProtection="1">
      <alignment vertical="center"/>
      <protection hidden="1"/>
    </xf>
    <xf numFmtId="166" fontId="75" fillId="0" borderId="0" xfId="0" applyNumberFormat="1" applyFont="1" applyFill="1" applyAlignment="1" applyProtection="1">
      <alignment vertical="center"/>
      <protection locked="0"/>
    </xf>
    <xf numFmtId="0" fontId="86" fillId="0" borderId="0" xfId="0" applyFont="1" applyBorder="1" applyAlignment="1" applyProtection="1">
      <alignment vertical="center"/>
      <protection locked="0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169" fontId="60" fillId="0" borderId="0" xfId="0" applyNumberFormat="1" applyFont="1" applyFill="1" applyAlignment="1">
      <alignment horizontal="center" vertical="center"/>
    </xf>
    <xf numFmtId="0" fontId="99" fillId="22" borderId="8" xfId="0" applyFont="1" applyFill="1" applyBorder="1" applyAlignment="1" applyProtection="1">
      <alignment horizontal="center" vertical="center"/>
      <protection hidden="1"/>
    </xf>
    <xf numFmtId="0" fontId="99" fillId="22" borderId="10" xfId="0" applyFont="1" applyFill="1" applyBorder="1" applyAlignment="1" applyProtection="1">
      <alignment horizontal="center" vertical="center"/>
      <protection hidden="1"/>
    </xf>
    <xf numFmtId="0" fontId="99" fillId="23" borderId="8" xfId="0" applyFont="1" applyFill="1" applyBorder="1" applyAlignment="1" applyProtection="1">
      <alignment vertical="center"/>
      <protection hidden="1"/>
    </xf>
    <xf numFmtId="0" fontId="99" fillId="23" borderId="8" xfId="0" applyFont="1" applyFill="1" applyBorder="1" applyAlignment="1" applyProtection="1">
      <alignment horizontal="center" vertical="center"/>
      <protection hidden="1"/>
    </xf>
    <xf numFmtId="0" fontId="99" fillId="23" borderId="8" xfId="0" applyNumberFormat="1" applyFont="1" applyFill="1" applyBorder="1" applyAlignment="1" applyProtection="1">
      <alignment horizontal="center" vertical="center"/>
      <protection hidden="1"/>
    </xf>
    <xf numFmtId="0" fontId="99" fillId="22" borderId="11" xfId="0" applyFont="1" applyFill="1" applyBorder="1" applyAlignment="1" applyProtection="1">
      <alignment horizontal="center" vertical="center"/>
      <protection hidden="1"/>
    </xf>
    <xf numFmtId="0" fontId="100" fillId="0" borderId="8" xfId="0" applyFont="1" applyFill="1" applyBorder="1" applyAlignment="1" applyProtection="1">
      <alignment horizontal="center" vertical="center"/>
      <protection hidden="1"/>
    </xf>
    <xf numFmtId="0" fontId="99" fillId="11" borderId="8" xfId="0" applyFont="1" applyFill="1" applyBorder="1" applyAlignment="1" applyProtection="1">
      <alignment vertical="center"/>
      <protection hidden="1"/>
    </xf>
    <xf numFmtId="0" fontId="99" fillId="11" borderId="8" xfId="0" applyFont="1" applyFill="1" applyBorder="1" applyAlignment="1" applyProtection="1">
      <alignment horizontal="center" vertical="center"/>
      <protection hidden="1"/>
    </xf>
    <xf numFmtId="0" fontId="100" fillId="0" borderId="0" xfId="0" applyFont="1" applyFill="1" applyBorder="1" applyAlignment="1" applyProtection="1">
      <alignment horizontal="center" vertical="center"/>
      <protection hidden="1"/>
    </xf>
    <xf numFmtId="0" fontId="99" fillId="22" borderId="6" xfId="0" applyFont="1" applyFill="1" applyBorder="1" applyAlignment="1" applyProtection="1">
      <alignment horizontal="center" vertical="center"/>
      <protection hidden="1"/>
    </xf>
    <xf numFmtId="0" fontId="99" fillId="22" borderId="0" xfId="0" applyFont="1" applyFill="1" applyBorder="1" applyAlignment="1" applyProtection="1">
      <alignment horizontal="center" vertical="center" shrinkToFit="1"/>
      <protection hidden="1"/>
    </xf>
    <xf numFmtId="0" fontId="99" fillId="22" borderId="5" xfId="0" applyFont="1" applyFill="1" applyBorder="1" applyAlignment="1" applyProtection="1">
      <alignment horizontal="center" vertical="center"/>
      <protection hidden="1"/>
    </xf>
    <xf numFmtId="0" fontId="99" fillId="0" borderId="0" xfId="0" applyFont="1" applyAlignment="1" applyProtection="1">
      <alignment horizontal="center" vertical="center"/>
      <protection hidden="1"/>
    </xf>
    <xf numFmtId="0" fontId="99" fillId="0" borderId="0" xfId="0" quotePrefix="1" applyFont="1" applyAlignment="1" applyProtection="1">
      <alignment horizontal="center" vertical="center"/>
      <protection hidden="1"/>
    </xf>
    <xf numFmtId="0" fontId="100" fillId="23" borderId="8" xfId="0" applyFont="1" applyFill="1" applyBorder="1" applyAlignment="1" applyProtection="1">
      <alignment horizontal="center" vertical="center"/>
      <protection hidden="1"/>
    </xf>
    <xf numFmtId="0" fontId="101" fillId="10" borderId="8" xfId="0" applyFont="1" applyFill="1" applyBorder="1" applyAlignment="1">
      <alignment horizontal="center" vertical="center"/>
    </xf>
    <xf numFmtId="0" fontId="100" fillId="10" borderId="8" xfId="0" applyFont="1" applyFill="1" applyBorder="1" applyAlignment="1">
      <alignment horizontal="center" vertical="center"/>
    </xf>
    <xf numFmtId="0" fontId="100" fillId="10" borderId="10" xfId="0" applyFont="1" applyFill="1" applyBorder="1" applyAlignment="1">
      <alignment horizontal="center" vertical="center"/>
    </xf>
    <xf numFmtId="0" fontId="100" fillId="0" borderId="6" xfId="0" applyFont="1" applyFill="1" applyBorder="1" applyAlignment="1" applyProtection="1">
      <alignment horizontal="center" vertical="center"/>
      <protection hidden="1"/>
    </xf>
    <xf numFmtId="0" fontId="99" fillId="0" borderId="0" xfId="0" applyFont="1" applyBorder="1" applyAlignment="1" applyProtection="1">
      <alignment horizontal="center" vertical="center"/>
      <protection hidden="1"/>
    </xf>
    <xf numFmtId="0" fontId="99" fillId="0" borderId="0" xfId="0" applyFont="1" applyBorder="1" applyAlignment="1" applyProtection="1">
      <alignment horizontal="center" vertical="center" shrinkToFit="1"/>
      <protection hidden="1"/>
    </xf>
    <xf numFmtId="0" fontId="100" fillId="0" borderId="0" xfId="0" applyFont="1" applyBorder="1" applyAlignment="1" applyProtection="1">
      <alignment horizontal="center" vertical="center" shrinkToFit="1"/>
      <protection hidden="1"/>
    </xf>
    <xf numFmtId="0" fontId="99" fillId="0" borderId="15" xfId="0" applyFont="1" applyBorder="1" applyAlignment="1" applyProtection="1">
      <alignment vertical="center"/>
      <protection hidden="1"/>
    </xf>
    <xf numFmtId="0" fontId="99" fillId="0" borderId="5" xfId="0" applyFont="1" applyFill="1" applyBorder="1" applyAlignment="1" applyProtection="1">
      <alignment horizontal="center" vertical="center"/>
      <protection hidden="1"/>
    </xf>
    <xf numFmtId="0" fontId="102" fillId="0" borderId="0" xfId="0" applyFont="1" applyBorder="1" applyAlignment="1" applyProtection="1">
      <alignment horizontal="center" vertical="center"/>
      <protection hidden="1"/>
    </xf>
    <xf numFmtId="0" fontId="103" fillId="0" borderId="0" xfId="0" applyFont="1" applyBorder="1" applyAlignment="1" applyProtection="1">
      <alignment horizontal="center" vertical="center"/>
      <protection hidden="1"/>
    </xf>
    <xf numFmtId="0" fontId="104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Fill="1" applyBorder="1" applyAlignment="1" applyProtection="1">
      <alignment horizontal="center" vertical="center"/>
      <protection hidden="1"/>
    </xf>
    <xf numFmtId="0" fontId="104" fillId="0" borderId="5" xfId="0" applyFont="1" applyFill="1" applyBorder="1" applyAlignment="1" applyProtection="1">
      <alignment horizontal="center" vertical="center"/>
      <protection hidden="1"/>
    </xf>
    <xf numFmtId="0" fontId="99" fillId="0" borderId="0" xfId="0" applyFont="1" applyBorder="1" applyAlignment="1" applyProtection="1">
      <alignment vertical="center"/>
      <protection hidden="1"/>
    </xf>
    <xf numFmtId="0" fontId="99" fillId="0" borderId="6" xfId="0" applyFont="1" applyFill="1" applyBorder="1" applyAlignment="1" applyProtection="1">
      <alignment horizontal="center" vertical="center"/>
      <protection hidden="1"/>
    </xf>
    <xf numFmtId="0" fontId="99" fillId="0" borderId="0" xfId="0" applyFont="1" applyFill="1" applyBorder="1" applyAlignment="1" applyProtection="1">
      <alignment vertical="center" shrinkToFit="1"/>
      <protection hidden="1"/>
    </xf>
    <xf numFmtId="0" fontId="99" fillId="0" borderId="0" xfId="0" applyFont="1" applyAlignment="1" applyProtection="1">
      <alignment vertical="center"/>
      <protection hidden="1"/>
    </xf>
    <xf numFmtId="0" fontId="99" fillId="0" borderId="0" xfId="0" quotePrefix="1" applyFont="1" applyAlignment="1" applyProtection="1">
      <alignment vertical="center"/>
      <protection hidden="1"/>
    </xf>
    <xf numFmtId="0" fontId="99" fillId="0" borderId="6" xfId="0" applyFont="1" applyFill="1" applyBorder="1" applyAlignment="1" applyProtection="1">
      <alignment vertical="center"/>
      <protection hidden="1"/>
    </xf>
    <xf numFmtId="0" fontId="105" fillId="0" borderId="0" xfId="0" applyFont="1" applyFill="1" applyBorder="1" applyAlignment="1" applyProtection="1">
      <alignment vertical="center"/>
      <protection hidden="1"/>
    </xf>
    <xf numFmtId="0" fontId="99" fillId="0" borderId="0" xfId="0" applyFont="1" applyFill="1" applyBorder="1" applyAlignment="1" applyProtection="1">
      <alignment vertical="center"/>
      <protection hidden="1"/>
    </xf>
    <xf numFmtId="0" fontId="106" fillId="0" borderId="0" xfId="0" applyFont="1" applyBorder="1" applyAlignment="1" applyProtection="1">
      <alignment horizontal="center" vertical="center"/>
      <protection hidden="1"/>
    </xf>
    <xf numFmtId="0" fontId="107" fillId="0" borderId="0" xfId="0" applyFont="1" applyBorder="1" applyAlignment="1" applyProtection="1">
      <alignment horizontal="center" vertical="center"/>
      <protection hidden="1"/>
    </xf>
    <xf numFmtId="0" fontId="108" fillId="0" borderId="0" xfId="0" applyFont="1" applyBorder="1" applyAlignment="1" applyProtection="1">
      <alignment horizontal="center" vertical="center"/>
      <protection hidden="1"/>
    </xf>
    <xf numFmtId="0" fontId="109" fillId="0" borderId="0" xfId="0" applyFont="1" applyBorder="1" applyAlignment="1" applyProtection="1">
      <alignment horizontal="center" vertical="center"/>
      <protection hidden="1"/>
    </xf>
    <xf numFmtId="0" fontId="110" fillId="0" borderId="0" xfId="0" applyFont="1" applyBorder="1" applyAlignment="1" applyProtection="1">
      <alignment horizontal="center" vertical="center"/>
      <protection hidden="1"/>
    </xf>
    <xf numFmtId="0" fontId="111" fillId="0" borderId="0" xfId="0" applyFont="1" applyBorder="1" applyAlignment="1" applyProtection="1">
      <alignment horizontal="center" vertical="center"/>
      <protection hidden="1"/>
    </xf>
    <xf numFmtId="0" fontId="112" fillId="0" borderId="0" xfId="0" applyFont="1" applyBorder="1" applyAlignment="1" applyProtection="1">
      <alignment horizontal="center" vertical="center"/>
      <protection hidden="1"/>
    </xf>
    <xf numFmtId="0" fontId="113" fillId="0" borderId="0" xfId="0" applyFont="1" applyBorder="1" applyAlignment="1" applyProtection="1">
      <alignment horizontal="center" vertical="center"/>
      <protection hidden="1"/>
    </xf>
    <xf numFmtId="0" fontId="107" fillId="0" borderId="15" xfId="0" applyFont="1" applyBorder="1" applyAlignment="1" applyProtection="1">
      <alignment vertical="center"/>
      <protection hidden="1"/>
    </xf>
    <xf numFmtId="0" fontId="113" fillId="0" borderId="0" xfId="0" applyFont="1" applyBorder="1" applyAlignment="1" applyProtection="1">
      <alignment horizontal="center" vertical="center" shrinkToFit="1"/>
      <protection hidden="1"/>
    </xf>
    <xf numFmtId="0" fontId="112" fillId="0" borderId="0" xfId="0" applyFont="1" applyBorder="1" applyAlignment="1" applyProtection="1">
      <alignment horizontal="center" vertical="center" shrinkToFit="1"/>
      <protection hidden="1"/>
    </xf>
    <xf numFmtId="0" fontId="100" fillId="0" borderId="0" xfId="0" applyFont="1" applyBorder="1" applyAlignment="1" applyProtection="1">
      <alignment horizontal="center" vertical="center"/>
      <protection hidden="1"/>
    </xf>
    <xf numFmtId="0" fontId="111" fillId="0" borderId="0" xfId="0" applyFont="1" applyFill="1" applyBorder="1" applyAlignment="1" applyProtection="1">
      <alignment horizontal="center" vertical="center"/>
      <protection hidden="1"/>
    </xf>
    <xf numFmtId="0" fontId="110" fillId="0" borderId="0" xfId="0" applyFont="1" applyBorder="1" applyAlignment="1" applyProtection="1">
      <alignment horizontal="center" vertical="center" shrinkToFit="1"/>
      <protection hidden="1"/>
    </xf>
    <xf numFmtId="0" fontId="109" fillId="0" borderId="0" xfId="0" applyFont="1" applyBorder="1" applyAlignment="1" applyProtection="1">
      <alignment horizontal="center" vertical="center" shrinkToFit="1"/>
      <protection hidden="1"/>
    </xf>
    <xf numFmtId="0" fontId="108" fillId="0" borderId="0" xfId="0" applyFont="1" applyBorder="1" applyAlignment="1" applyProtection="1">
      <alignment horizontal="center" vertical="center" shrinkToFit="1"/>
      <protection hidden="1"/>
    </xf>
    <xf numFmtId="0" fontId="103" fillId="0" borderId="0" xfId="0" applyFont="1" applyBorder="1" applyAlignment="1" applyProtection="1">
      <alignment horizontal="center" vertical="center" shrinkToFit="1"/>
      <protection hidden="1"/>
    </xf>
    <xf numFmtId="0" fontId="102" fillId="0" borderId="0" xfId="0" applyFont="1" applyBorder="1" applyAlignment="1" applyProtection="1">
      <alignment horizontal="center" vertical="center" shrinkToFit="1"/>
      <protection hidden="1"/>
    </xf>
    <xf numFmtId="0" fontId="106" fillId="0" borderId="0" xfId="0" applyFont="1" applyBorder="1" applyAlignment="1" applyProtection="1">
      <alignment horizontal="center" vertical="center" shrinkToFit="1"/>
      <protection hidden="1"/>
    </xf>
    <xf numFmtId="0" fontId="99" fillId="0" borderId="6" xfId="0" applyFont="1" applyBorder="1" applyAlignment="1" applyProtection="1">
      <alignment horizontal="center" vertical="center"/>
      <protection hidden="1"/>
    </xf>
    <xf numFmtId="0" fontId="99" fillId="0" borderId="0" xfId="0" applyFont="1" applyFill="1" applyBorder="1" applyAlignment="1" applyProtection="1">
      <alignment horizontal="center" vertical="center" shrinkToFit="1"/>
      <protection hidden="1"/>
    </xf>
    <xf numFmtId="169" fontId="46" fillId="10" borderId="8" xfId="0" applyNumberFormat="1" applyFont="1" applyFill="1" applyBorder="1" applyAlignment="1">
      <alignment horizontal="center" vertical="center"/>
    </xf>
    <xf numFmtId="0" fontId="46" fillId="10" borderId="8" xfId="0" applyNumberFormat="1" applyFont="1" applyFill="1" applyBorder="1" applyAlignment="1">
      <alignment horizontal="center" vertical="center"/>
    </xf>
    <xf numFmtId="0" fontId="46" fillId="10" borderId="8" xfId="0" applyNumberFormat="1" applyFont="1" applyFill="1" applyBorder="1" applyAlignment="1">
      <alignment horizontal="center" vertical="center" shrinkToFit="1"/>
    </xf>
    <xf numFmtId="0" fontId="46" fillId="21" borderId="8" xfId="0" applyNumberFormat="1" applyFont="1" applyFill="1" applyBorder="1" applyAlignment="1">
      <alignment horizontal="center" vertical="center"/>
    </xf>
    <xf numFmtId="0" fontId="73" fillId="21" borderId="8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60" fillId="0" borderId="0" xfId="0" applyFont="1" applyAlignment="1">
      <alignment horizontal="center"/>
    </xf>
    <xf numFmtId="0" fontId="46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2" applyFont="1" applyFill="1" applyAlignment="1" applyProtection="1">
      <alignment horizontal="center" vertical="center"/>
      <protection locked="0"/>
    </xf>
    <xf numFmtId="0" fontId="7" fillId="15" borderId="0" xfId="0" applyNumberFormat="1" applyFont="1" applyFill="1" applyBorder="1" applyAlignment="1" applyProtection="1">
      <alignment vertical="center"/>
      <protection hidden="1"/>
    </xf>
    <xf numFmtId="0" fontId="6" fillId="15" borderId="0" xfId="0" applyNumberFormat="1" applyFont="1" applyFill="1" applyBorder="1" applyAlignment="1" applyProtection="1">
      <alignment horizontal="center" vertical="center"/>
      <protection hidden="1"/>
    </xf>
    <xf numFmtId="0" fontId="6" fillId="15" borderId="0" xfId="0" applyNumberFormat="1" applyFont="1" applyFill="1" applyBorder="1" applyAlignment="1" applyProtection="1">
      <alignment vertical="center"/>
      <protection hidden="1"/>
    </xf>
    <xf numFmtId="0" fontId="39" fillId="15" borderId="0" xfId="0" applyNumberFormat="1" applyFont="1" applyFill="1" applyBorder="1" applyAlignment="1" applyProtection="1">
      <alignment vertical="center"/>
      <protection hidden="1"/>
    </xf>
    <xf numFmtId="0" fontId="5" fillId="15" borderId="0" xfId="0" applyFont="1" applyFill="1" applyAlignment="1" applyProtection="1">
      <alignment vertical="center"/>
      <protection hidden="1"/>
    </xf>
    <xf numFmtId="0" fontId="7" fillId="15" borderId="0" xfId="0" applyFont="1" applyFill="1" applyBorder="1" applyAlignment="1" applyProtection="1">
      <alignment horizontal="centerContinuous" vertical="center"/>
      <protection hidden="1"/>
    </xf>
    <xf numFmtId="0" fontId="6" fillId="15" borderId="0" xfId="0" applyNumberFormat="1" applyFont="1" applyFill="1" applyBorder="1" applyAlignment="1" applyProtection="1">
      <alignment horizontal="centerContinuous" vertical="center"/>
      <protection hidden="1"/>
    </xf>
    <xf numFmtId="0" fontId="6" fillId="15" borderId="0" xfId="0" applyFont="1" applyFill="1" applyBorder="1" applyAlignment="1" applyProtection="1">
      <alignment vertical="center"/>
      <protection hidden="1"/>
    </xf>
    <xf numFmtId="0" fontId="7" fillId="8" borderId="10" xfId="0" applyFont="1" applyFill="1" applyBorder="1" applyAlignment="1" applyProtection="1">
      <alignment vertical="center"/>
      <protection hidden="1"/>
    </xf>
    <xf numFmtId="0" fontId="6" fillId="8" borderId="12" xfId="0" applyFont="1" applyFill="1" applyBorder="1" applyAlignment="1" applyProtection="1">
      <alignment vertical="center"/>
      <protection hidden="1"/>
    </xf>
    <xf numFmtId="0" fontId="7" fillId="8" borderId="12" xfId="0" applyFont="1" applyFill="1" applyBorder="1" applyAlignment="1" applyProtection="1">
      <alignment horizontal="centerContinuous" vertical="center"/>
      <protection hidden="1"/>
    </xf>
    <xf numFmtId="0" fontId="6" fillId="8" borderId="12" xfId="0" applyFont="1" applyFill="1" applyBorder="1" applyAlignment="1" applyProtection="1">
      <alignment horizontal="centerContinuous" vertical="center"/>
      <protection hidden="1"/>
    </xf>
    <xf numFmtId="49" fontId="7" fillId="8" borderId="11" xfId="0" applyNumberFormat="1" applyFont="1" applyFill="1" applyBorder="1" applyAlignment="1" applyProtection="1">
      <alignment horizontal="centerContinuous"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0" fontId="6" fillId="8" borderId="10" xfId="0" applyNumberFormat="1" applyFont="1" applyFill="1" applyBorder="1" applyAlignment="1" applyProtection="1">
      <alignment vertical="center"/>
      <protection hidden="1"/>
    </xf>
    <xf numFmtId="0" fontId="6" fillId="8" borderId="8" xfId="0" applyNumberFormat="1" applyFont="1" applyFill="1" applyBorder="1" applyAlignment="1" applyProtection="1">
      <alignment horizontal="center" vertical="center"/>
      <protection hidden="1"/>
    </xf>
    <xf numFmtId="0" fontId="6" fillId="8" borderId="12" xfId="0" applyFont="1" applyFill="1" applyBorder="1" applyAlignment="1" applyProtection="1">
      <alignment horizontal="center" vertical="center"/>
      <protection hidden="1"/>
    </xf>
    <xf numFmtId="0" fontId="6" fillId="8" borderId="11" xfId="0" applyFont="1" applyFill="1" applyBorder="1" applyAlignment="1" applyProtection="1">
      <alignment horizontal="center" vertical="center"/>
      <protection hidden="1"/>
    </xf>
    <xf numFmtId="0" fontId="6" fillId="8" borderId="14" xfId="0" applyFont="1" applyFill="1" applyBorder="1" applyAlignment="1" applyProtection="1">
      <alignment horizontal="center" vertical="center"/>
      <protection hidden="1"/>
    </xf>
    <xf numFmtId="0" fontId="6" fillId="0" borderId="6" xfId="0" applyNumberFormat="1" applyFont="1" applyFill="1" applyBorder="1" applyAlignment="1" applyProtection="1">
      <alignment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quotePrefix="1" applyFont="1" applyBorder="1" applyAlignment="1" applyProtection="1">
      <alignment vertical="center"/>
      <protection hidden="1"/>
    </xf>
    <xf numFmtId="0" fontId="5" fillId="0" borderId="0" xfId="0" quotePrefix="1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9" xfId="0" applyNumberFormat="1" applyFont="1" applyFill="1" applyBorder="1" applyAlignment="1" applyProtection="1">
      <alignment vertical="center"/>
      <protection hidden="1"/>
    </xf>
    <xf numFmtId="0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quotePrefix="1" applyFont="1" applyBorder="1" applyAlignment="1" applyProtection="1">
      <alignment vertical="center"/>
      <protection hidden="1"/>
    </xf>
    <xf numFmtId="0" fontId="5" fillId="0" borderId="2" xfId="0" quotePrefix="1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2" xfId="0" quotePrefix="1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6" fillId="8" borderId="10" xfId="0" applyFont="1" applyFill="1" applyBorder="1" applyAlignment="1" applyProtection="1">
      <alignment vertical="center"/>
      <protection hidden="1"/>
    </xf>
    <xf numFmtId="49" fontId="6" fillId="8" borderId="11" xfId="0" applyNumberFormat="1" applyFont="1" applyFill="1" applyBorder="1" applyAlignment="1" applyProtection="1">
      <alignment horizontal="centerContinuous" vertical="center"/>
      <protection hidden="1"/>
    </xf>
    <xf numFmtId="0" fontId="6" fillId="8" borderId="8" xfId="0" applyNumberFormat="1" applyFont="1" applyFill="1" applyBorder="1" applyAlignment="1" applyProtection="1">
      <alignment vertical="center"/>
      <protection hidden="1"/>
    </xf>
    <xf numFmtId="0" fontId="6" fillId="8" borderId="10" xfId="0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quotePrefix="1" applyFont="1" applyBorder="1" applyAlignment="1" applyProtection="1">
      <alignment vertical="center"/>
      <protection hidden="1"/>
    </xf>
    <xf numFmtId="0" fontId="5" fillId="0" borderId="4" xfId="0" quotePrefix="1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vertical="center"/>
      <protection hidden="1"/>
    </xf>
    <xf numFmtId="0" fontId="5" fillId="0" borderId="9" xfId="0" quotePrefix="1" applyFont="1" applyBorder="1" applyAlignment="1" applyProtection="1">
      <alignment vertical="center"/>
      <protection hidden="1"/>
    </xf>
    <xf numFmtId="0" fontId="5" fillId="0" borderId="7" xfId="0" quotePrefix="1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quotePrefix="1" applyFont="1" applyAlignment="1" applyProtection="1">
      <alignment vertical="center"/>
      <protection hidden="1"/>
    </xf>
    <xf numFmtId="0" fontId="5" fillId="0" borderId="0" xfId="0" quotePrefix="1" applyFont="1" applyFill="1" applyAlignment="1" applyProtection="1">
      <alignment horizontal="center" vertical="center"/>
      <protection hidden="1"/>
    </xf>
    <xf numFmtId="0" fontId="6" fillId="8" borderId="3" xfId="0" applyFont="1" applyFill="1" applyBorder="1" applyAlignment="1" applyProtection="1">
      <alignment vertical="center"/>
      <protection hidden="1"/>
    </xf>
    <xf numFmtId="0" fontId="6" fillId="8" borderId="1" xfId="0" applyFont="1" applyFill="1" applyBorder="1" applyAlignment="1" applyProtection="1">
      <alignment vertical="center"/>
      <protection hidden="1"/>
    </xf>
    <xf numFmtId="0" fontId="5" fillId="0" borderId="1" xfId="0" quotePrefix="1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9" fillId="11" borderId="8" xfId="0" applyFont="1" applyFill="1" applyBorder="1" applyAlignment="1" applyProtection="1">
      <alignment horizontal="center" vertical="center"/>
      <protection hidden="1"/>
    </xf>
    <xf numFmtId="0" fontId="19" fillId="11" borderId="8" xfId="0" quotePrefix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locked="0" hidden="1"/>
    </xf>
    <xf numFmtId="0" fontId="19" fillId="12" borderId="8" xfId="0" applyFont="1" applyFill="1" applyBorder="1" applyAlignment="1" applyProtection="1">
      <alignment horizontal="center" vertical="center"/>
      <protection locked="0" hidden="1"/>
    </xf>
    <xf numFmtId="0" fontId="19" fillId="0" borderId="8" xfId="0" applyFont="1" applyBorder="1" applyProtection="1">
      <protection hidden="1"/>
    </xf>
    <xf numFmtId="0" fontId="50" fillId="0" borderId="8" xfId="0" applyFont="1" applyFill="1" applyBorder="1" applyAlignment="1" applyProtection="1">
      <alignment horizontal="center" vertical="center"/>
      <protection hidden="1"/>
    </xf>
    <xf numFmtId="0" fontId="19" fillId="13" borderId="8" xfId="0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Fill="1" applyBorder="1" applyAlignment="1" applyProtection="1">
      <alignment vertical="center"/>
      <protection locked="0" hidden="1"/>
    </xf>
    <xf numFmtId="0" fontId="19" fillId="9" borderId="8" xfId="0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Protection="1">
      <protection hidden="1"/>
    </xf>
    <xf numFmtId="0" fontId="19" fillId="0" borderId="8" xfId="0" applyFont="1" applyBorder="1" applyAlignment="1" applyProtection="1">
      <alignment horizontal="center" vertical="center"/>
      <protection locked="0" hidden="1"/>
    </xf>
    <xf numFmtId="0" fontId="50" fillId="10" borderId="8" xfId="0" applyFont="1" applyFill="1" applyBorder="1" applyAlignment="1" applyProtection="1">
      <alignment horizontal="center" vertical="center"/>
      <protection hidden="1"/>
    </xf>
    <xf numFmtId="0" fontId="50" fillId="0" borderId="8" xfId="0" applyFont="1" applyBorder="1" applyAlignment="1" applyProtection="1">
      <alignment horizontal="center" vertical="center"/>
      <protection hidden="1"/>
    </xf>
    <xf numFmtId="0" fontId="19" fillId="21" borderId="0" xfId="0" applyFont="1" applyFill="1" applyAlignment="1" applyProtection="1">
      <alignment horizontal="center" vertical="center"/>
    </xf>
    <xf numFmtId="0" fontId="46" fillId="0" borderId="10" xfId="0" applyFont="1" applyBorder="1" applyAlignment="1" applyProtection="1">
      <alignment vertical="center"/>
      <protection locked="0" hidden="1"/>
    </xf>
    <xf numFmtId="0" fontId="46" fillId="0" borderId="12" xfId="0" applyFont="1" applyBorder="1" applyAlignment="1" applyProtection="1">
      <alignment vertical="center"/>
      <protection locked="0" hidden="1"/>
    </xf>
    <xf numFmtId="0" fontId="46" fillId="0" borderId="11" xfId="0" applyFont="1" applyBorder="1" applyAlignment="1" applyProtection="1">
      <alignment vertical="center"/>
      <protection locked="0" hidden="1"/>
    </xf>
    <xf numFmtId="0" fontId="53" fillId="0" borderId="9" xfId="0" applyFont="1" applyFill="1" applyBorder="1" applyAlignment="1" applyProtection="1">
      <alignment vertical="center"/>
      <protection locked="0" hidden="1"/>
    </xf>
    <xf numFmtId="0" fontId="53" fillId="0" borderId="7" xfId="0" applyFont="1" applyFill="1" applyBorder="1" applyAlignment="1" applyProtection="1">
      <alignment vertical="center"/>
      <protection locked="0" hidden="1"/>
    </xf>
    <xf numFmtId="0" fontId="19" fillId="11" borderId="14" xfId="0" quotePrefix="1" applyFont="1" applyFill="1" applyBorder="1" applyAlignment="1" applyProtection="1">
      <alignment horizontal="center" vertical="center"/>
      <protection locked="0" hidden="1"/>
    </xf>
    <xf numFmtId="0" fontId="19" fillId="11" borderId="14" xfId="0" applyFont="1" applyFill="1" applyBorder="1" applyAlignment="1" applyProtection="1">
      <alignment horizontal="center" vertical="center"/>
      <protection locked="0" hidden="1"/>
    </xf>
    <xf numFmtId="0" fontId="19" fillId="11" borderId="7" xfId="0" applyFont="1" applyFill="1" applyBorder="1" applyAlignment="1" applyProtection="1">
      <alignment horizontal="center" vertical="center"/>
      <protection locked="0" hidden="1"/>
    </xf>
    <xf numFmtId="0" fontId="59" fillId="11" borderId="13" xfId="0" applyFont="1" applyFill="1" applyBorder="1" applyAlignment="1" applyProtection="1">
      <alignment vertical="center"/>
      <protection locked="0" hidden="1"/>
    </xf>
    <xf numFmtId="0" fontId="19" fillId="12" borderId="10" xfId="0" applyFont="1" applyFill="1" applyBorder="1" applyAlignment="1" applyProtection="1">
      <alignment horizontal="center" vertical="center"/>
      <protection locked="0" hidden="1"/>
    </xf>
    <xf numFmtId="0" fontId="19" fillId="0" borderId="3" xfId="0" applyFont="1" applyFill="1" applyBorder="1" applyAlignment="1" applyProtection="1">
      <alignment horizontal="center" vertical="center"/>
      <protection locked="0" hidden="1"/>
    </xf>
    <xf numFmtId="0" fontId="19" fillId="0" borderId="1" xfId="0" applyFont="1" applyFill="1" applyBorder="1" applyAlignment="1" applyProtection="1">
      <alignment horizontal="center" vertical="center"/>
      <protection locked="0" hidden="1"/>
    </xf>
    <xf numFmtId="0" fontId="19" fillId="0" borderId="4" xfId="0" applyFont="1" applyFill="1" applyBorder="1" applyAlignment="1" applyProtection="1">
      <alignment horizontal="center" vertical="center"/>
      <protection locked="0" hidden="1"/>
    </xf>
    <xf numFmtId="0" fontId="59" fillId="11" borderId="15" xfId="0" applyFont="1" applyFill="1" applyBorder="1" applyAlignment="1" applyProtection="1">
      <alignment vertical="center"/>
      <protection locked="0" hidden="1"/>
    </xf>
    <xf numFmtId="0" fontId="19" fillId="0" borderId="6" xfId="0" applyFont="1" applyFill="1" applyBorder="1" applyAlignment="1" applyProtection="1">
      <alignment horizontal="center" vertical="center"/>
      <protection locked="0" hidden="1"/>
    </xf>
    <xf numFmtId="0" fontId="19" fillId="0" borderId="5" xfId="0" applyFont="1" applyFill="1" applyBorder="1" applyAlignment="1" applyProtection="1">
      <alignment horizontal="center" vertical="center"/>
      <protection locked="0" hidden="1"/>
    </xf>
    <xf numFmtId="0" fontId="59" fillId="11" borderId="14" xfId="0" applyFont="1" applyFill="1" applyBorder="1" applyAlignment="1" applyProtection="1">
      <alignment vertical="center"/>
      <protection locked="0" hidden="1"/>
    </xf>
    <xf numFmtId="0" fontId="60" fillId="12" borderId="10" xfId="0" applyFont="1" applyFill="1" applyBorder="1" applyAlignment="1" applyProtection="1">
      <alignment horizontal="center" vertical="center"/>
      <protection locked="0" hidden="1"/>
    </xf>
    <xf numFmtId="0" fontId="19" fillId="0" borderId="9" xfId="0" applyFont="1" applyFill="1" applyBorder="1" applyAlignment="1" applyProtection="1">
      <alignment horizontal="center" vertical="center"/>
      <protection locked="0" hidden="1"/>
    </xf>
    <xf numFmtId="0" fontId="19" fillId="0" borderId="2" xfId="0" applyFont="1" applyFill="1" applyBorder="1" applyAlignment="1" applyProtection="1">
      <alignment horizontal="center" vertical="center"/>
      <protection locked="0" hidden="1"/>
    </xf>
    <xf numFmtId="0" fontId="19" fillId="0" borderId="7" xfId="0" applyFont="1" applyFill="1" applyBorder="1" applyAlignment="1" applyProtection="1">
      <alignment horizontal="center" vertical="center"/>
      <protection locked="0" hidden="1"/>
    </xf>
    <xf numFmtId="0" fontId="59" fillId="11" borderId="6" xfId="0" applyFont="1" applyFill="1" applyBorder="1" applyAlignment="1" applyProtection="1">
      <alignment vertical="center"/>
      <protection locked="0" hidden="1"/>
    </xf>
    <xf numFmtId="0" fontId="60" fillId="12" borderId="9" xfId="0" applyFont="1" applyFill="1" applyBorder="1" applyAlignment="1" applyProtection="1">
      <alignment horizontal="center" vertical="center"/>
      <protection locked="0" hidden="1"/>
    </xf>
    <xf numFmtId="0" fontId="59" fillId="11" borderId="9" xfId="0" applyFont="1" applyFill="1" applyBorder="1" applyAlignment="1" applyProtection="1">
      <alignment vertical="center"/>
      <protection locked="0" hidden="1"/>
    </xf>
    <xf numFmtId="169" fontId="19" fillId="0" borderId="0" xfId="0" applyNumberFormat="1" applyFont="1" applyFill="1" applyAlignment="1">
      <alignment horizontal="center" vertical="center"/>
    </xf>
    <xf numFmtId="0" fontId="34" fillId="17" borderId="15" xfId="0" applyFont="1" applyFill="1" applyBorder="1" applyAlignment="1" applyProtection="1">
      <alignment horizontal="center" vertical="center"/>
      <protection hidden="1"/>
    </xf>
    <xf numFmtId="0" fontId="5" fillId="0" borderId="3" xfId="0" quotePrefix="1" applyNumberFormat="1" applyFont="1" applyBorder="1" applyAlignment="1" applyProtection="1">
      <alignment horizontal="center" vertical="center"/>
      <protection locked="0" hidden="1"/>
    </xf>
    <xf numFmtId="0" fontId="5" fillId="0" borderId="9" xfId="0" quotePrefix="1" applyNumberFormat="1" applyFont="1" applyBorder="1" applyAlignment="1" applyProtection="1">
      <alignment horizontal="center" vertical="center"/>
      <protection locked="0" hidden="1"/>
    </xf>
    <xf numFmtId="0" fontId="5" fillId="0" borderId="6" xfId="0" quotePrefix="1" applyNumberFormat="1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hidden="1"/>
    </xf>
    <xf numFmtId="167" fontId="16" fillId="18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10" xfId="0" applyNumberFormat="1" applyFont="1" applyFill="1" applyBorder="1" applyAlignment="1" applyProtection="1">
      <alignment horizontal="center" vertical="center"/>
    </xf>
    <xf numFmtId="0" fontId="11" fillId="2" borderId="12" xfId="0" applyNumberFormat="1" applyFont="1" applyFill="1" applyBorder="1" applyAlignment="1" applyProtection="1">
      <alignment horizontal="center" vertical="center"/>
    </xf>
    <xf numFmtId="0" fontId="11" fillId="2" borderId="11" xfId="0" applyNumberFormat="1" applyFont="1" applyFill="1" applyBorder="1" applyAlignment="1" applyProtection="1">
      <alignment horizontal="center" vertical="center"/>
    </xf>
    <xf numFmtId="0" fontId="64" fillId="0" borderId="0" xfId="0" applyNumberFormat="1" applyFont="1" applyFill="1" applyBorder="1" applyAlignment="1" applyProtection="1">
      <alignment horizontal="left" vertical="center"/>
      <protection hidden="1"/>
    </xf>
    <xf numFmtId="0" fontId="76" fillId="0" borderId="0" xfId="0" applyNumberFormat="1" applyFont="1" applyFill="1" applyAlignment="1" applyProtection="1">
      <alignment horizontal="center" vertical="center"/>
      <protection locked="0"/>
    </xf>
    <xf numFmtId="0" fontId="93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Alignment="1" applyProtection="1">
      <alignment horizontal="left" vertical="center" shrinkToFit="1"/>
      <protection locked="0"/>
    </xf>
    <xf numFmtId="0" fontId="5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0" applyNumberFormat="1" applyFont="1" applyFill="1" applyBorder="1" applyAlignment="1" applyProtection="1">
      <alignment horizontal="left" vertical="center" shrinkToFit="1"/>
      <protection locked="0"/>
    </xf>
  </cellXfs>
  <cellStyles count="3">
    <cellStyle name="Normal_Sheet1" xfId="1" xr:uid="{00000000-0005-0000-0000-000000000000}"/>
    <cellStyle name="Κανονικό" xfId="0" builtinId="0"/>
    <cellStyle name="Υπερ-σύνδεση" xfId="2" builtinId="8"/>
  </cellStyles>
  <dxfs count="16">
    <dxf>
      <font>
        <b/>
        <i val="0"/>
      </font>
      <fill>
        <patternFill>
          <bgColor rgb="FF66FFFF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rgb="FF0070C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</xdr:colOff>
          <xdr:row>3</xdr:row>
          <xdr:rowOff>38100</xdr:rowOff>
        </xdr:from>
        <xdr:to>
          <xdr:col>13</xdr:col>
          <xdr:colOff>419100</xdr:colOff>
          <xdr:row>4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Tahoma"/>
                  <a:ea typeface="Tahoma"/>
                  <a:cs typeface="Tahoma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</xdr:colOff>
          <xdr:row>5</xdr:row>
          <xdr:rowOff>60960</xdr:rowOff>
        </xdr:from>
        <xdr:to>
          <xdr:col>13</xdr:col>
          <xdr:colOff>571500</xdr:colOff>
          <xdr:row>7</xdr:row>
          <xdr:rowOff>106680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Tahoma"/>
                  <a:ea typeface="Tahoma"/>
                  <a:cs typeface="Tahoma"/>
                </a:rPr>
                <a:t>Κλήρωση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68580</xdr:rowOff>
        </xdr:from>
        <xdr:to>
          <xdr:col>13</xdr:col>
          <xdr:colOff>480060</xdr:colOff>
          <xdr:row>10</xdr:row>
          <xdr:rowOff>30480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800000"/>
                  </a:solidFill>
                  <a:latin typeface="Tahoma"/>
                  <a:ea typeface="Tahoma"/>
                  <a:cs typeface="Tahoma"/>
                </a:rPr>
                <a:t>List to PDF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731520</xdr:colOff>
          <xdr:row>3</xdr:row>
          <xdr:rowOff>68580</xdr:rowOff>
        </xdr:from>
        <xdr:to>
          <xdr:col>25</xdr:col>
          <xdr:colOff>76200</xdr:colOff>
          <xdr:row>6</xdr:row>
          <xdr:rowOff>30480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2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800000"/>
                  </a:solidFill>
                  <a:latin typeface="Tahoma"/>
                  <a:ea typeface="Tahoma"/>
                  <a:cs typeface="Tahoma"/>
                </a:rPr>
                <a:t>Local 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6</xdr:row>
          <xdr:rowOff>144780</xdr:rowOff>
        </xdr:from>
        <xdr:to>
          <xdr:col>25</xdr:col>
          <xdr:colOff>76200</xdr:colOff>
          <xdr:row>9</xdr:row>
          <xdr:rowOff>38100</xdr:rowOff>
        </xdr:to>
        <xdr:sp macro="" textlink="">
          <xdr:nvSpPr>
            <xdr:cNvPr id="16387" name="Butto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2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FF"/>
                  </a:solidFill>
                  <a:latin typeface="Tahoma"/>
                  <a:ea typeface="Tahoma"/>
                  <a:cs typeface="Tahoma"/>
                </a:rPr>
                <a:t>sync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198120</xdr:colOff>
          <xdr:row>3</xdr:row>
          <xdr:rowOff>121920</xdr:rowOff>
        </xdr:from>
        <xdr:to>
          <xdr:col>8</xdr:col>
          <xdr:colOff>106680</xdr:colOff>
          <xdr:row>7</xdr:row>
          <xdr:rowOff>38100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Tahoma"/>
                  <a:ea typeface="Tahoma"/>
                  <a:cs typeface="Tahoma"/>
                </a:rPr>
                <a:t>Σβήσιμο &amp; νέο Πρόγραμμα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220980</xdr:colOff>
          <xdr:row>8</xdr:row>
          <xdr:rowOff>0</xdr:rowOff>
        </xdr:from>
        <xdr:to>
          <xdr:col>7</xdr:col>
          <xdr:colOff>579120</xdr:colOff>
          <xdr:row>10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Local 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236220</xdr:colOff>
          <xdr:row>10</xdr:row>
          <xdr:rowOff>83820</xdr:rowOff>
        </xdr:from>
        <xdr:to>
          <xdr:col>7</xdr:col>
          <xdr:colOff>236220</xdr:colOff>
          <xdr:row>13</xdr:row>
          <xdr:rowOff>30480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FF"/>
                  </a:solidFill>
                  <a:latin typeface="Tahoma"/>
                  <a:ea typeface="Tahoma"/>
                  <a:cs typeface="Tahoma"/>
                </a:rPr>
                <a:t>sync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Z79"/>
  <sheetViews>
    <sheetView showGridLines="0" zoomScale="105" zoomScaleNormal="105" workbookViewId="0">
      <pane ySplit="1" topLeftCell="A2" activePane="bottomLeft" state="frozen"/>
      <selection pane="bottomLeft" activeCell="T12" sqref="T12"/>
    </sheetView>
  </sheetViews>
  <sheetFormatPr defaultColWidth="8.88671875" defaultRowHeight="13.2" x14ac:dyDescent="0.25"/>
  <cols>
    <col min="1" max="1" width="21.6640625" style="80" customWidth="1"/>
    <col min="2" max="2" width="30.6640625" style="81" customWidth="1"/>
    <col min="3" max="3" width="8.88671875" style="151" customWidth="1"/>
    <col min="4" max="4" width="5.88671875" style="178" hidden="1" customWidth="1"/>
    <col min="5" max="5" width="4.44140625" style="178" hidden="1" customWidth="1"/>
    <col min="6" max="6" width="4.44140625" style="169" hidden="1" customWidth="1"/>
    <col min="7" max="7" width="2.109375" style="154" hidden="1" customWidth="1"/>
    <col min="8" max="12" width="3.44140625" style="154" hidden="1" customWidth="1"/>
    <col min="13" max="13" width="8.88671875" style="78" hidden="1" customWidth="1"/>
    <col min="14" max="14" width="12.44140625" style="78" hidden="1" customWidth="1"/>
    <col min="15" max="18" width="8.88671875" style="78" hidden="1" customWidth="1"/>
    <col min="19" max="19" width="8.44140625" style="79" bestFit="1" customWidth="1"/>
    <col min="20" max="20" width="11.6640625" style="79" customWidth="1"/>
    <col min="21" max="21" width="2.5546875" style="79" bestFit="1" customWidth="1"/>
    <col min="22" max="25" width="8.88671875" style="79"/>
    <col min="26" max="26" width="8.6640625" style="294" hidden="1" customWidth="1"/>
    <col min="27" max="16384" width="8.88671875" style="79"/>
  </cols>
  <sheetData>
    <row r="1" spans="1:26" ht="17.399999999999999" x14ac:dyDescent="0.25">
      <c r="A1" s="303" t="s">
        <v>1328</v>
      </c>
      <c r="B1" s="304">
        <v>32</v>
      </c>
      <c r="D1" s="152" t="s">
        <v>16</v>
      </c>
      <c r="E1" s="153" t="s">
        <v>9</v>
      </c>
      <c r="F1" s="154"/>
      <c r="H1" s="152">
        <v>0</v>
      </c>
      <c r="I1" s="155" t="s">
        <v>9</v>
      </c>
      <c r="J1" s="156" t="s">
        <v>17</v>
      </c>
      <c r="K1" s="157" t="s">
        <v>20</v>
      </c>
      <c r="L1" s="158" t="s">
        <v>21</v>
      </c>
      <c r="S1" s="301"/>
      <c r="T1" s="302"/>
    </row>
    <row r="2" spans="1:26" s="242" customFormat="1" ht="9" x14ac:dyDescent="0.25">
      <c r="A2" s="230" t="s">
        <v>1323</v>
      </c>
      <c r="B2" s="232"/>
      <c r="C2" s="233"/>
      <c r="D2" s="674" t="s">
        <v>10</v>
      </c>
      <c r="E2" s="234">
        <f>VALUE(LEFT(F2,1))</f>
        <v>4</v>
      </c>
      <c r="F2" s="235" t="s">
        <v>1816</v>
      </c>
      <c r="G2" s="236"/>
      <c r="H2" s="237">
        <f t="shared" ref="H2:H11" si="0">IF(I2="-","-",IF(I2&gt;0,H1+1,0))</f>
        <v>0</v>
      </c>
      <c r="I2" s="238">
        <f>IF(J2&gt;0,VALUE(MID($A$32,1,J2-1)),"-")</f>
        <v>0</v>
      </c>
      <c r="J2" s="239">
        <f>IF(LEN($A$32)&gt;1,FIND(" ",$A$32,1),0)</f>
        <v>2</v>
      </c>
      <c r="K2" s="240">
        <v>0</v>
      </c>
      <c r="L2" s="241">
        <v>0</v>
      </c>
      <c r="Z2" s="294"/>
    </row>
    <row r="3" spans="1:26" x14ac:dyDescent="0.25">
      <c r="A3" s="82" t="s">
        <v>1</v>
      </c>
      <c r="B3" s="194" t="s">
        <v>439</v>
      </c>
      <c r="D3" s="675"/>
      <c r="E3" s="164">
        <f>VALUE(RIGHT(F2,1))</f>
        <v>3</v>
      </c>
      <c r="F3" s="154"/>
      <c r="H3" s="161">
        <f t="shared" si="0"/>
        <v>0</v>
      </c>
      <c r="I3" s="162">
        <f t="shared" ref="I3:I10" si="1">IF(J3&gt;0,VALUE(MID($A$32,J2+1,J3-J2-1)),"-")</f>
        <v>0</v>
      </c>
      <c r="J3" s="163">
        <f t="shared" ref="J3:J33" si="2">IF(AND(J2&gt;0,LEN($A$32)&gt;J2+1),FIND(" ",$A$32,J2+1),0)</f>
        <v>4</v>
      </c>
      <c r="K3" s="165">
        <v>0</v>
      </c>
      <c r="L3" s="166">
        <v>0</v>
      </c>
      <c r="T3" s="201" t="s">
        <v>445</v>
      </c>
      <c r="U3" s="202" t="s">
        <v>446</v>
      </c>
      <c r="Z3" s="293" t="s">
        <v>1322</v>
      </c>
    </row>
    <row r="4" spans="1:26" x14ac:dyDescent="0.25">
      <c r="A4" s="82" t="s">
        <v>3</v>
      </c>
      <c r="B4" s="195" t="s">
        <v>192</v>
      </c>
      <c r="D4" s="152" t="s">
        <v>16</v>
      </c>
      <c r="E4" s="153" t="s">
        <v>9</v>
      </c>
      <c r="F4" s="154"/>
      <c r="H4" s="161">
        <f t="shared" si="0"/>
        <v>0</v>
      </c>
      <c r="I4" s="162">
        <f t="shared" si="1"/>
        <v>0</v>
      </c>
      <c r="J4" s="163">
        <f t="shared" si="2"/>
        <v>6</v>
      </c>
      <c r="K4" s="165">
        <v>0</v>
      </c>
      <c r="L4" s="166">
        <v>0</v>
      </c>
      <c r="T4" s="203">
        <f ca="1">NOW()+TIME(U4,0,0)</f>
        <v>43063.829803356479</v>
      </c>
      <c r="U4" s="204">
        <v>0</v>
      </c>
      <c r="Z4" s="294">
        <f>$B$8</f>
        <v>43063</v>
      </c>
    </row>
    <row r="5" spans="1:26" x14ac:dyDescent="0.25">
      <c r="A5" s="83" t="s">
        <v>67</v>
      </c>
      <c r="B5" s="195" t="s">
        <v>108</v>
      </c>
      <c r="D5" s="674" t="s">
        <v>11</v>
      </c>
      <c r="E5" s="159" t="str">
        <f>TRIM(LEFT(F5,(FIND(" ",F5,1)-1)))</f>
        <v>7</v>
      </c>
      <c r="F5" s="160" t="s">
        <v>1824</v>
      </c>
      <c r="H5" s="161">
        <f t="shared" si="0"/>
        <v>0</v>
      </c>
      <c r="I5" s="162">
        <f t="shared" si="1"/>
        <v>0</v>
      </c>
      <c r="J5" s="163">
        <f t="shared" si="2"/>
        <v>8</v>
      </c>
      <c r="K5" s="165">
        <v>0</v>
      </c>
      <c r="L5" s="166">
        <v>0</v>
      </c>
      <c r="Z5" s="294" t="str">
        <f>TRIM(IF(OR($B$5="Παν",$B$5="ΠανΑΓ",$B$5="Open",$B$5="OpenΑΓ"),$B$5&amp;" ("&amp;VLOOKUP($B$4,tables!$X:$Z,3,FALSE)&amp;")"&amp;" "&amp;$B$13,$B$7&amp;" ("&amp;VLOOKUP($B$4,tables!$X:$Z,3,FALSE)&amp;")"))</f>
        <v>Ε3 47η (Η)</v>
      </c>
    </row>
    <row r="6" spans="1:26" x14ac:dyDescent="0.25">
      <c r="A6" s="82" t="s">
        <v>44</v>
      </c>
      <c r="B6" s="196" t="s">
        <v>51</v>
      </c>
      <c r="D6" s="676"/>
      <c r="E6" s="167" t="str">
        <f>TRIM(MID(F5,(FIND(" ",F5,1)),FIND(" ",F5,(FIND(" ",F5,1)+1))-(FIND(" ",F5,1))))</f>
        <v>6</v>
      </c>
      <c r="F6" s="154"/>
      <c r="H6" s="161">
        <f t="shared" si="0"/>
        <v>0</v>
      </c>
      <c r="I6" s="162">
        <f t="shared" si="1"/>
        <v>0</v>
      </c>
      <c r="J6" s="163">
        <f t="shared" si="2"/>
        <v>10</v>
      </c>
      <c r="K6" s="165">
        <v>0</v>
      </c>
      <c r="L6" s="166">
        <v>0</v>
      </c>
      <c r="T6" s="206" t="s">
        <v>550</v>
      </c>
      <c r="Z6" s="294">
        <f>VLOOKUP($B$4,tables!$X:$Z,2,FALSE)</f>
        <v>333</v>
      </c>
    </row>
    <row r="7" spans="1:26" x14ac:dyDescent="0.25">
      <c r="A7" s="82" t="s">
        <v>2</v>
      </c>
      <c r="B7" s="195" t="s">
        <v>1825</v>
      </c>
      <c r="D7" s="676"/>
      <c r="E7" s="168" t="str">
        <f>TRIM(MID(F5, (FIND(" ",F5,(FIND(" ",F5,1)+1))+1), (FIND(" ",F5,(FIND(" ",F5,(FIND(" ",F5,1)+1))+1)))-(FIND(" ",F5,(FIND(" ",F5,1)+1))+1)))</f>
        <v>5</v>
      </c>
      <c r="F7" s="154"/>
      <c r="H7" s="161">
        <f t="shared" si="0"/>
        <v>1</v>
      </c>
      <c r="I7" s="162">
        <f t="shared" si="1"/>
        <v>1</v>
      </c>
      <c r="J7" s="163">
        <f t="shared" si="2"/>
        <v>12</v>
      </c>
      <c r="K7" s="165">
        <v>1</v>
      </c>
      <c r="L7" s="166">
        <v>1</v>
      </c>
      <c r="S7" s="78"/>
      <c r="T7" s="218" t="e">
        <f>$Z$9</f>
        <v>#N/A</v>
      </c>
      <c r="U7" s="78"/>
      <c r="Z7" s="294" t="s">
        <v>906</v>
      </c>
    </row>
    <row r="8" spans="1:26" x14ac:dyDescent="0.25">
      <c r="A8" s="83" t="s">
        <v>106</v>
      </c>
      <c r="B8" s="197">
        <v>43063</v>
      </c>
      <c r="D8" s="675"/>
      <c r="E8" s="164" t="str">
        <f>TRIM(RIGHT(F5,LEN(F5)-(FIND(" ",F5,(FIND(" ",F5,(FIND(" ",F5,1)+1))+1)))))</f>
        <v>8</v>
      </c>
      <c r="F8" s="154"/>
      <c r="H8" s="161">
        <f t="shared" si="0"/>
        <v>2</v>
      </c>
      <c r="I8" s="162">
        <f t="shared" si="1"/>
        <v>2</v>
      </c>
      <c r="J8" s="163">
        <f t="shared" si="2"/>
        <v>14</v>
      </c>
      <c r="K8" s="165">
        <v>2</v>
      </c>
      <c r="L8" s="166">
        <v>2</v>
      </c>
      <c r="T8" s="299" t="str">
        <f>LOWER(B21)</f>
        <v>ε3 47η η α12 s md</v>
      </c>
      <c r="U8" s="217"/>
      <c r="V8" s="217"/>
      <c r="Z8" s="294" t="str">
        <f>TRIM(IF(SUBSTITUTE($B$6,"1","")&lt;&gt;$B$6,SUBSTITUTE(UPPER($B$6),"D",""),""))</f>
        <v>Α12</v>
      </c>
    </row>
    <row r="9" spans="1:26" x14ac:dyDescent="0.25">
      <c r="A9" s="83" t="s">
        <v>107</v>
      </c>
      <c r="B9" s="197">
        <v>43065</v>
      </c>
      <c r="C9" s="78"/>
      <c r="D9" s="169"/>
      <c r="E9" s="169"/>
      <c r="F9" s="154"/>
      <c r="H9" s="161">
        <f t="shared" si="0"/>
        <v>3</v>
      </c>
      <c r="I9" s="162">
        <f t="shared" si="1"/>
        <v>3</v>
      </c>
      <c r="J9" s="163">
        <f t="shared" si="2"/>
        <v>16</v>
      </c>
      <c r="K9" s="165">
        <v>3</v>
      </c>
      <c r="L9" s="166">
        <v>3</v>
      </c>
      <c r="T9" s="314"/>
      <c r="Z9" s="295" t="e">
        <f>VLOOKUP($Z$4&amp;$Z$5&amp;$Z$6&amp;$Z$7&amp;$Z$8,tables!$AI:$AQ,9,FALSE)</f>
        <v>#N/A</v>
      </c>
    </row>
    <row r="10" spans="1:26" x14ac:dyDescent="0.25">
      <c r="A10" s="84" t="s">
        <v>109</v>
      </c>
      <c r="B10" s="673" t="str">
        <f>"βδ.: "&amp;TEXT(WEEKNUM(B8,2)-1,"00")&amp;"η"</f>
        <v>βδ.: 47η</v>
      </c>
      <c r="C10" s="78"/>
      <c r="D10" s="170"/>
      <c r="E10" s="170"/>
      <c r="F10" s="154"/>
      <c r="H10" s="161">
        <f t="shared" si="0"/>
        <v>4</v>
      </c>
      <c r="I10" s="162">
        <f t="shared" si="1"/>
        <v>4</v>
      </c>
      <c r="J10" s="163">
        <f t="shared" si="2"/>
        <v>18</v>
      </c>
      <c r="K10" s="165">
        <v>4</v>
      </c>
      <c r="L10" s="166">
        <v>4</v>
      </c>
      <c r="T10" s="315"/>
      <c r="Z10" s="294">
        <f>VLOOKUP(B6,tables!AS1:AT51,2,FALSE)</f>
        <v>5</v>
      </c>
    </row>
    <row r="11" spans="1:26" x14ac:dyDescent="0.25">
      <c r="A11" s="83" t="s">
        <v>0</v>
      </c>
      <c r="B11" s="195" t="s">
        <v>451</v>
      </c>
      <c r="C11" s="78"/>
      <c r="D11" s="170"/>
      <c r="E11" s="169"/>
      <c r="F11" s="154"/>
      <c r="H11" s="161">
        <f t="shared" si="0"/>
        <v>5</v>
      </c>
      <c r="I11" s="162">
        <f t="shared" ref="I11:I33" si="3">IF(J11&gt;0,VALUE(MID($A$32,J10+1,J11-J10-1)),"-")</f>
        <v>5</v>
      </c>
      <c r="J11" s="163">
        <f t="shared" si="2"/>
        <v>20</v>
      </c>
      <c r="K11" s="165">
        <v>5</v>
      </c>
      <c r="L11" s="166">
        <v>5</v>
      </c>
      <c r="T11" s="314"/>
    </row>
    <row r="12" spans="1:26" x14ac:dyDescent="0.25">
      <c r="A12" s="83" t="s">
        <v>105</v>
      </c>
      <c r="B12" s="198" t="s">
        <v>1760</v>
      </c>
      <c r="C12" s="78"/>
      <c r="D12" s="171"/>
      <c r="E12" s="171"/>
      <c r="F12" s="154"/>
      <c r="H12" s="161">
        <f t="shared" ref="H12:H33" si="4">IF(I12="-","-",IF(I12&gt;0,H11+1,0))</f>
        <v>6</v>
      </c>
      <c r="I12" s="162">
        <f t="shared" si="3"/>
        <v>6</v>
      </c>
      <c r="J12" s="163">
        <f t="shared" si="2"/>
        <v>22</v>
      </c>
      <c r="K12" s="165">
        <v>6</v>
      </c>
      <c r="L12" s="166">
        <v>6</v>
      </c>
      <c r="T12" s="314"/>
    </row>
    <row r="13" spans="1:26" x14ac:dyDescent="0.25">
      <c r="A13" s="300" t="str">
        <f>IF(SUBSTITUTE($B$6,"1","")&lt;&gt;$B$6, SUBSTITUTE(SUBSTITUTE(SUBSTITUTE(SUBSTITUTE(SUBSTITUTE(UPPER(LEFT($B$6)),"A","B"),"Α","B"),"K","G"),"Κ","G"),"Μ","X"),"")</f>
        <v>B</v>
      </c>
      <c r="B13" s="300">
        <f>IF(SUBSTITUTE($B$6,"1","")&lt;&gt;$B$6,VALUE(SUBSTITUTE(SUBSTITUTE(SUBSTITUTE(SUBSTITUTE(SUBSTITUTE(UPPER(LEFT($B$6,3)),"A",""),"Α",""),"K",""),"Κ",""),"Μ","")), $B$6)</f>
        <v>12</v>
      </c>
      <c r="C13" s="78"/>
      <c r="D13" s="171"/>
      <c r="E13" s="171"/>
      <c r="F13" s="154"/>
      <c r="H13" s="161">
        <f t="shared" si="4"/>
        <v>7</v>
      </c>
      <c r="I13" s="162">
        <f t="shared" si="3"/>
        <v>7</v>
      </c>
      <c r="J13" s="163">
        <f t="shared" si="2"/>
        <v>24</v>
      </c>
      <c r="K13" s="165">
        <v>7</v>
      </c>
      <c r="L13" s="166">
        <v>7</v>
      </c>
    </row>
    <row r="14" spans="1:26" x14ac:dyDescent="0.25">
      <c r="C14" s="78"/>
      <c r="D14" s="171"/>
      <c r="E14" s="171"/>
      <c r="F14" s="154"/>
      <c r="H14" s="161">
        <f t="shared" si="4"/>
        <v>8</v>
      </c>
      <c r="I14" s="162">
        <f t="shared" si="3"/>
        <v>8</v>
      </c>
      <c r="J14" s="163">
        <f t="shared" si="2"/>
        <v>26</v>
      </c>
      <c r="K14" s="165">
        <v>8</v>
      </c>
      <c r="L14" s="166">
        <v>8</v>
      </c>
      <c r="Z14" s="280"/>
    </row>
    <row r="15" spans="1:26" x14ac:dyDescent="0.25">
      <c r="C15" s="78"/>
      <c r="D15" s="171"/>
      <c r="E15" s="171"/>
      <c r="F15" s="154"/>
      <c r="H15" s="161">
        <f t="shared" si="4"/>
        <v>9</v>
      </c>
      <c r="I15" s="162">
        <f t="shared" si="3"/>
        <v>23</v>
      </c>
      <c r="J15" s="163">
        <f t="shared" si="2"/>
        <v>29</v>
      </c>
      <c r="K15" s="165">
        <v>9</v>
      </c>
      <c r="L15" s="166">
        <v>23</v>
      </c>
      <c r="Z15" s="280"/>
    </row>
    <row r="16" spans="1:26" x14ac:dyDescent="0.25">
      <c r="A16" s="85"/>
      <c r="C16" s="78"/>
      <c r="D16" s="171"/>
      <c r="E16" s="171"/>
      <c r="F16" s="154"/>
      <c r="H16" s="161">
        <f t="shared" si="4"/>
        <v>10</v>
      </c>
      <c r="I16" s="162">
        <f t="shared" si="3"/>
        <v>13</v>
      </c>
      <c r="J16" s="163">
        <f t="shared" si="2"/>
        <v>32</v>
      </c>
      <c r="K16" s="165">
        <v>10</v>
      </c>
      <c r="L16" s="166">
        <v>13</v>
      </c>
      <c r="T16" s="677" t="s">
        <v>1329</v>
      </c>
      <c r="U16" s="677"/>
      <c r="V16" s="677"/>
    </row>
    <row r="17" spans="1:26" x14ac:dyDescent="0.25">
      <c r="A17" s="226" t="s">
        <v>901</v>
      </c>
      <c r="B17" s="227" t="s">
        <v>76</v>
      </c>
      <c r="C17" s="78"/>
      <c r="D17" s="171"/>
      <c r="E17" s="171"/>
      <c r="F17" s="154"/>
      <c r="H17" s="161">
        <f t="shared" si="4"/>
        <v>11</v>
      </c>
      <c r="I17" s="162">
        <f t="shared" si="3"/>
        <v>15</v>
      </c>
      <c r="J17" s="163">
        <f t="shared" si="2"/>
        <v>35</v>
      </c>
      <c r="K17" s="165">
        <v>11</v>
      </c>
      <c r="L17" s="166">
        <v>15</v>
      </c>
      <c r="T17" s="678" t="str">
        <f ca="1">IF(NOW()&gt;B22,"Invalid program!","")</f>
        <v/>
      </c>
      <c r="U17" s="678"/>
      <c r="V17" s="678"/>
    </row>
    <row r="18" spans="1:26" x14ac:dyDescent="0.25">
      <c r="A18" s="86" t="s">
        <v>24</v>
      </c>
      <c r="B18" s="228">
        <f>COUNTBLANK(ALMD!D3:D34)</f>
        <v>5</v>
      </c>
      <c r="C18" s="78"/>
      <c r="D18" s="171"/>
      <c r="E18" s="171"/>
      <c r="F18" s="154"/>
      <c r="H18" s="161">
        <f t="shared" si="4"/>
        <v>12</v>
      </c>
      <c r="I18" s="162">
        <f t="shared" si="3"/>
        <v>11</v>
      </c>
      <c r="J18" s="163">
        <f t="shared" si="2"/>
        <v>38</v>
      </c>
      <c r="K18" s="165">
        <v>12</v>
      </c>
      <c r="L18" s="166">
        <v>11</v>
      </c>
    </row>
    <row r="19" spans="1:26" x14ac:dyDescent="0.25">
      <c r="A19" s="87" t="s">
        <v>900</v>
      </c>
      <c r="B19" s="229">
        <v>8</v>
      </c>
      <c r="C19" s="78"/>
      <c r="D19" s="171"/>
      <c r="E19" s="171"/>
      <c r="F19" s="154"/>
      <c r="H19" s="161">
        <f t="shared" si="4"/>
        <v>13</v>
      </c>
      <c r="I19" s="162">
        <f t="shared" si="3"/>
        <v>12</v>
      </c>
      <c r="J19" s="163">
        <f t="shared" si="2"/>
        <v>41</v>
      </c>
      <c r="K19" s="165">
        <v>13</v>
      </c>
      <c r="L19" s="166">
        <v>12</v>
      </c>
    </row>
    <row r="20" spans="1:26" x14ac:dyDescent="0.25">
      <c r="A20" s="85"/>
      <c r="C20" s="78"/>
      <c r="D20" s="171"/>
      <c r="E20" s="171"/>
      <c r="F20" s="154"/>
      <c r="H20" s="161">
        <f t="shared" si="4"/>
        <v>14</v>
      </c>
      <c r="I20" s="162">
        <f t="shared" si="3"/>
        <v>24</v>
      </c>
      <c r="J20" s="163">
        <f t="shared" si="2"/>
        <v>44</v>
      </c>
      <c r="K20" s="165">
        <v>14</v>
      </c>
      <c r="L20" s="166">
        <v>24</v>
      </c>
    </row>
    <row r="21" spans="1:26" x14ac:dyDescent="0.25">
      <c r="A21" s="88" t="s">
        <v>549</v>
      </c>
      <c r="B21" s="207" t="str">
        <f>LOWER(IF(SUBSTITUTE($B$6,"1","")&lt;&gt;$B$6, $B$5&amp;" "&amp;MID($B$10,6,2)&amp;"η "&amp;VLOOKUP($B$4,tables!$X:$Z,3,FALSE)&amp;" "&amp;LEFT($B$6)&amp;$B$13&amp;" S MD", $B$5&amp;" "&amp;MID($B$10,6,2)&amp;"η "&amp;VLOOKUP($B$4,tables!$X:$Z,3,FALSE)&amp;" "&amp;$B$13&amp;" S MD"))</f>
        <v>ε3 47η η α12 s md</v>
      </c>
      <c r="D21" s="171"/>
      <c r="E21" s="171"/>
      <c r="F21" s="154"/>
      <c r="H21" s="161">
        <f t="shared" si="4"/>
        <v>15</v>
      </c>
      <c r="I21" s="162">
        <f t="shared" si="3"/>
        <v>10</v>
      </c>
      <c r="J21" s="163">
        <f t="shared" si="2"/>
        <v>47</v>
      </c>
      <c r="K21" s="165">
        <v>15</v>
      </c>
      <c r="L21" s="166">
        <v>10</v>
      </c>
    </row>
    <row r="22" spans="1:26" s="217" customFormat="1" ht="9" x14ac:dyDescent="0.25">
      <c r="A22" s="305" t="s">
        <v>419</v>
      </c>
      <c r="B22" s="306">
        <v>43101</v>
      </c>
      <c r="D22" s="307"/>
      <c r="E22" s="307"/>
      <c r="F22" s="308"/>
      <c r="G22" s="308"/>
      <c r="H22" s="309">
        <f t="shared" si="4"/>
        <v>16</v>
      </c>
      <c r="I22" s="310">
        <f t="shared" si="3"/>
        <v>20</v>
      </c>
      <c r="J22" s="311">
        <f t="shared" si="2"/>
        <v>50</v>
      </c>
      <c r="K22" s="312">
        <v>16</v>
      </c>
      <c r="L22" s="313">
        <v>20</v>
      </c>
      <c r="Z22" s="294"/>
    </row>
    <row r="23" spans="1:26" x14ac:dyDescent="0.25">
      <c r="A23" s="85"/>
      <c r="C23" s="78"/>
      <c r="D23" s="171"/>
      <c r="E23" s="171"/>
      <c r="F23" s="154"/>
      <c r="H23" s="161">
        <f t="shared" si="4"/>
        <v>17</v>
      </c>
      <c r="I23" s="162">
        <f t="shared" si="3"/>
        <v>26</v>
      </c>
      <c r="J23" s="163">
        <f t="shared" si="2"/>
        <v>53</v>
      </c>
      <c r="K23" s="165">
        <v>17</v>
      </c>
      <c r="L23" s="166">
        <v>26</v>
      </c>
    </row>
    <row r="24" spans="1:26" x14ac:dyDescent="0.25">
      <c r="A24" s="199" t="s">
        <v>444</v>
      </c>
      <c r="B24" s="200">
        <v>43063.690706018519</v>
      </c>
      <c r="C24" s="78"/>
      <c r="D24" s="171"/>
      <c r="E24" s="171"/>
      <c r="F24" s="154"/>
      <c r="H24" s="161">
        <f t="shared" si="4"/>
        <v>18</v>
      </c>
      <c r="I24" s="162">
        <f t="shared" si="3"/>
        <v>14</v>
      </c>
      <c r="J24" s="163">
        <f t="shared" si="2"/>
        <v>56</v>
      </c>
      <c r="K24" s="165">
        <v>18</v>
      </c>
      <c r="L24" s="166">
        <v>14</v>
      </c>
    </row>
    <row r="25" spans="1:26" x14ac:dyDescent="0.25">
      <c r="A25" s="79"/>
      <c r="C25" s="78"/>
      <c r="D25" s="171"/>
      <c r="E25" s="171"/>
      <c r="F25" s="154"/>
      <c r="H25" s="161">
        <f t="shared" si="4"/>
        <v>19</v>
      </c>
      <c r="I25" s="162">
        <f t="shared" si="3"/>
        <v>9</v>
      </c>
      <c r="J25" s="163">
        <f t="shared" si="2"/>
        <v>58</v>
      </c>
      <c r="K25" s="165">
        <v>19</v>
      </c>
      <c r="L25" s="166">
        <v>9</v>
      </c>
    </row>
    <row r="26" spans="1:26" hidden="1" x14ac:dyDescent="0.25">
      <c r="A26" s="183" t="str">
        <f ca="1">RandNumbers(3,4)</f>
        <v>4 3</v>
      </c>
      <c r="C26" s="78"/>
      <c r="D26" s="171"/>
      <c r="E26" s="171"/>
      <c r="F26" s="154"/>
      <c r="H26" s="161">
        <f t="shared" si="4"/>
        <v>20</v>
      </c>
      <c r="I26" s="162">
        <f t="shared" si="3"/>
        <v>18</v>
      </c>
      <c r="J26" s="163">
        <f t="shared" si="2"/>
        <v>61</v>
      </c>
      <c r="K26" s="165">
        <v>20</v>
      </c>
      <c r="L26" s="166">
        <v>18</v>
      </c>
    </row>
    <row r="27" spans="1:26" hidden="1" x14ac:dyDescent="0.25">
      <c r="A27" s="183" t="str">
        <f ca="1">RandNumbers(5,8)</f>
        <v>8 7 5 6</v>
      </c>
      <c r="B27" s="79"/>
      <c r="C27" s="78"/>
      <c r="D27" s="171"/>
      <c r="E27" s="171"/>
      <c r="F27" s="154"/>
      <c r="H27" s="161">
        <f t="shared" si="4"/>
        <v>21</v>
      </c>
      <c r="I27" s="162">
        <f t="shared" si="3"/>
        <v>16</v>
      </c>
      <c r="J27" s="163">
        <f t="shared" si="2"/>
        <v>64</v>
      </c>
      <c r="K27" s="165">
        <v>21</v>
      </c>
      <c r="L27" s="166">
        <v>16</v>
      </c>
    </row>
    <row r="28" spans="1:26" hidden="1" x14ac:dyDescent="0.25">
      <c r="A28" s="183"/>
      <c r="B28" s="79"/>
      <c r="C28" s="78"/>
      <c r="D28" s="171"/>
      <c r="E28" s="171"/>
      <c r="F28" s="154"/>
      <c r="H28" s="161">
        <f t="shared" si="4"/>
        <v>22</v>
      </c>
      <c r="I28" s="162">
        <f t="shared" si="3"/>
        <v>21</v>
      </c>
      <c r="J28" s="163">
        <f t="shared" si="2"/>
        <v>67</v>
      </c>
      <c r="K28" s="165">
        <v>22</v>
      </c>
      <c r="L28" s="166">
        <v>21</v>
      </c>
    </row>
    <row r="29" spans="1:26" hidden="1" x14ac:dyDescent="0.25">
      <c r="A29" s="183" t="str">
        <f ca="1">LEFT($A$34,$B$18*2) &amp; LEFT($A$33,$B$19*2) &amp; RandNumbers($B$19+1,32-$B$18) &amp; " "</f>
        <v xml:space="preserve">0 0 0 0 0 1 2 3 4 5 6 7 8 13 20 10 16 9 27 22 19 18 21 14 12 17 11 23 26 25 15 24 </v>
      </c>
      <c r="B29" s="79"/>
      <c r="C29" s="78"/>
      <c r="D29" s="171"/>
      <c r="E29" s="171"/>
      <c r="F29" s="154"/>
      <c r="G29" s="154" t="s">
        <v>19</v>
      </c>
      <c r="H29" s="161">
        <f t="shared" si="4"/>
        <v>23</v>
      </c>
      <c r="I29" s="162">
        <f t="shared" si="3"/>
        <v>17</v>
      </c>
      <c r="J29" s="163">
        <f t="shared" si="2"/>
        <v>70</v>
      </c>
      <c r="K29" s="165">
        <v>23</v>
      </c>
      <c r="L29" s="166">
        <v>17</v>
      </c>
    </row>
    <row r="30" spans="1:26" hidden="1" x14ac:dyDescent="0.25">
      <c r="A30" s="183"/>
      <c r="B30" s="79"/>
      <c r="C30" s="78"/>
      <c r="D30" s="171"/>
      <c r="E30" s="171"/>
      <c r="F30" s="154"/>
      <c r="H30" s="161">
        <f t="shared" si="4"/>
        <v>24</v>
      </c>
      <c r="I30" s="162">
        <f t="shared" si="3"/>
        <v>27</v>
      </c>
      <c r="J30" s="163">
        <f t="shared" si="2"/>
        <v>73</v>
      </c>
      <c r="K30" s="165">
        <v>24</v>
      </c>
      <c r="L30" s="166">
        <v>27</v>
      </c>
    </row>
    <row r="31" spans="1:26" hidden="1" x14ac:dyDescent="0.25">
      <c r="A31" s="184"/>
      <c r="B31" s="79"/>
      <c r="C31" s="78" t="s">
        <v>19</v>
      </c>
      <c r="D31" s="171"/>
      <c r="E31" s="171"/>
      <c r="F31" s="154"/>
      <c r="H31" s="161">
        <f t="shared" si="4"/>
        <v>25</v>
      </c>
      <c r="I31" s="162">
        <f t="shared" si="3"/>
        <v>22</v>
      </c>
      <c r="J31" s="163">
        <f t="shared" si="2"/>
        <v>76</v>
      </c>
      <c r="K31" s="165">
        <v>25</v>
      </c>
      <c r="L31" s="166">
        <v>22</v>
      </c>
    </row>
    <row r="32" spans="1:26" hidden="1" x14ac:dyDescent="0.25">
      <c r="A32" s="185" t="s">
        <v>1835</v>
      </c>
      <c r="B32" s="89"/>
      <c r="C32" s="172"/>
      <c r="D32" s="154"/>
      <c r="E32" s="154"/>
      <c r="F32" s="154"/>
      <c r="H32" s="161">
        <f t="shared" si="4"/>
        <v>26</v>
      </c>
      <c r="I32" s="162">
        <f t="shared" si="3"/>
        <v>25</v>
      </c>
      <c r="J32" s="163">
        <f t="shared" si="2"/>
        <v>79</v>
      </c>
      <c r="K32" s="165">
        <v>26</v>
      </c>
      <c r="L32" s="166">
        <v>25</v>
      </c>
    </row>
    <row r="33" spans="1:12" hidden="1" x14ac:dyDescent="0.25">
      <c r="A33" s="186" t="s">
        <v>27</v>
      </c>
      <c r="B33" s="79"/>
      <c r="C33" s="78"/>
      <c r="D33" s="171"/>
      <c r="E33" s="171"/>
      <c r="F33" s="154"/>
      <c r="H33" s="173">
        <f t="shared" si="4"/>
        <v>27</v>
      </c>
      <c r="I33" s="174">
        <f t="shared" si="3"/>
        <v>19</v>
      </c>
      <c r="J33" s="175">
        <f t="shared" si="2"/>
        <v>82</v>
      </c>
      <c r="K33" s="176">
        <v>27</v>
      </c>
      <c r="L33" s="177">
        <v>19</v>
      </c>
    </row>
    <row r="34" spans="1:12" hidden="1" x14ac:dyDescent="0.25">
      <c r="A34" s="187" t="s">
        <v>40</v>
      </c>
      <c r="B34" s="79"/>
      <c r="C34" s="78"/>
      <c r="D34" s="171"/>
      <c r="E34" s="171"/>
      <c r="F34" s="154"/>
    </row>
    <row r="35" spans="1:12" x14ac:dyDescent="0.25">
      <c r="A35" s="90"/>
      <c r="C35" s="78"/>
      <c r="D35" s="171"/>
      <c r="E35" s="171"/>
      <c r="F35" s="154"/>
    </row>
    <row r="36" spans="1:12" x14ac:dyDescent="0.25">
      <c r="A36" s="90"/>
      <c r="C36" s="78"/>
      <c r="D36" s="171"/>
      <c r="E36" s="171"/>
      <c r="F36" s="154"/>
    </row>
    <row r="37" spans="1:12" x14ac:dyDescent="0.25">
      <c r="A37" s="91"/>
      <c r="B37" s="92"/>
      <c r="C37" s="78"/>
      <c r="D37" s="171"/>
      <c r="E37" s="171"/>
      <c r="F37" s="154"/>
    </row>
    <row r="38" spans="1:12" x14ac:dyDescent="0.25">
      <c r="B38" s="93"/>
      <c r="C38" s="78"/>
      <c r="D38" s="171"/>
      <c r="E38" s="171"/>
      <c r="F38" s="154"/>
    </row>
    <row r="39" spans="1:12" x14ac:dyDescent="0.25">
      <c r="B39" s="93"/>
      <c r="C39" s="78"/>
      <c r="D39" s="171"/>
      <c r="E39" s="171"/>
      <c r="F39" s="154"/>
    </row>
    <row r="40" spans="1:12" x14ac:dyDescent="0.25">
      <c r="C40" s="78"/>
      <c r="D40" s="171"/>
      <c r="E40" s="171"/>
      <c r="F40" s="154"/>
    </row>
    <row r="41" spans="1:12" x14ac:dyDescent="0.25">
      <c r="C41" s="78"/>
    </row>
    <row r="42" spans="1:12" x14ac:dyDescent="0.25">
      <c r="C42" s="78"/>
    </row>
    <row r="43" spans="1:12" x14ac:dyDescent="0.25">
      <c r="C43" s="78"/>
    </row>
    <row r="44" spans="1:12" x14ac:dyDescent="0.25">
      <c r="C44" s="78"/>
    </row>
    <row r="45" spans="1:12" x14ac:dyDescent="0.25">
      <c r="A45" s="94"/>
      <c r="C45" s="78"/>
    </row>
    <row r="46" spans="1:12" x14ac:dyDescent="0.25">
      <c r="C46" s="78"/>
    </row>
    <row r="47" spans="1:12" x14ac:dyDescent="0.25">
      <c r="C47" s="78"/>
    </row>
    <row r="48" spans="1:12" x14ac:dyDescent="0.25">
      <c r="C48" s="179"/>
      <c r="D48" s="169"/>
      <c r="E48" s="170"/>
    </row>
    <row r="49" spans="3:5" x14ac:dyDescent="0.25">
      <c r="C49" s="179"/>
      <c r="D49" s="169"/>
      <c r="E49" s="170"/>
    </row>
    <row r="50" spans="3:5" x14ac:dyDescent="0.25">
      <c r="C50" s="179"/>
      <c r="D50" s="169"/>
      <c r="E50" s="170"/>
    </row>
    <row r="51" spans="3:5" x14ac:dyDescent="0.25">
      <c r="C51" s="179"/>
      <c r="D51" s="169"/>
      <c r="E51" s="170"/>
    </row>
    <row r="52" spans="3:5" x14ac:dyDescent="0.25">
      <c r="C52" s="179"/>
      <c r="D52" s="169"/>
      <c r="E52" s="170"/>
    </row>
    <row r="53" spans="3:5" x14ac:dyDescent="0.25">
      <c r="C53" s="179"/>
      <c r="D53" s="169"/>
      <c r="E53" s="170"/>
    </row>
    <row r="54" spans="3:5" x14ac:dyDescent="0.25">
      <c r="C54" s="179"/>
      <c r="D54" s="169"/>
      <c r="E54" s="170"/>
    </row>
    <row r="55" spans="3:5" x14ac:dyDescent="0.25">
      <c r="C55" s="179"/>
      <c r="D55" s="169"/>
      <c r="E55" s="170"/>
    </row>
    <row r="56" spans="3:5" x14ac:dyDescent="0.25">
      <c r="C56" s="179"/>
      <c r="D56" s="169"/>
      <c r="E56" s="170"/>
    </row>
    <row r="57" spans="3:5" x14ac:dyDescent="0.25">
      <c r="C57" s="179"/>
      <c r="D57" s="169"/>
      <c r="E57" s="170"/>
    </row>
    <row r="58" spans="3:5" x14ac:dyDescent="0.25">
      <c r="C58" s="179"/>
      <c r="D58" s="169"/>
      <c r="E58" s="170"/>
    </row>
    <row r="59" spans="3:5" x14ac:dyDescent="0.25">
      <c r="C59" s="179"/>
      <c r="D59" s="169"/>
      <c r="E59" s="170"/>
    </row>
    <row r="60" spans="3:5" x14ac:dyDescent="0.25">
      <c r="C60" s="179"/>
      <c r="D60" s="169"/>
      <c r="E60" s="170"/>
    </row>
    <row r="61" spans="3:5" x14ac:dyDescent="0.25">
      <c r="C61" s="179"/>
      <c r="D61" s="169"/>
      <c r="E61" s="170"/>
    </row>
    <row r="62" spans="3:5" x14ac:dyDescent="0.25">
      <c r="C62" s="179"/>
      <c r="D62" s="169"/>
      <c r="E62" s="170"/>
    </row>
    <row r="63" spans="3:5" x14ac:dyDescent="0.25">
      <c r="C63" s="179"/>
      <c r="D63" s="169"/>
      <c r="E63" s="170"/>
    </row>
    <row r="64" spans="3:5" x14ac:dyDescent="0.25">
      <c r="C64" s="179"/>
      <c r="D64" s="169"/>
      <c r="E64" s="170"/>
    </row>
    <row r="65" spans="3:6" x14ac:dyDescent="0.25">
      <c r="C65" s="179"/>
      <c r="D65" s="169"/>
      <c r="E65" s="170"/>
    </row>
    <row r="66" spans="3:6" x14ac:dyDescent="0.25">
      <c r="C66" s="179"/>
      <c r="D66" s="169"/>
      <c r="E66" s="170"/>
    </row>
    <row r="67" spans="3:6" x14ac:dyDescent="0.25">
      <c r="C67" s="179"/>
      <c r="D67" s="169"/>
      <c r="E67" s="170"/>
    </row>
    <row r="68" spans="3:6" x14ac:dyDescent="0.25">
      <c r="C68" s="179"/>
      <c r="D68" s="169"/>
      <c r="E68" s="170"/>
    </row>
    <row r="69" spans="3:6" x14ac:dyDescent="0.25">
      <c r="C69" s="179"/>
      <c r="D69" s="169"/>
      <c r="E69" s="170"/>
    </row>
    <row r="70" spans="3:6" x14ac:dyDescent="0.25">
      <c r="C70" s="179"/>
      <c r="D70" s="169"/>
      <c r="E70" s="170"/>
    </row>
    <row r="71" spans="3:6" x14ac:dyDescent="0.25">
      <c r="C71" s="179"/>
      <c r="D71" s="169"/>
      <c r="E71" s="170"/>
    </row>
    <row r="72" spans="3:6" x14ac:dyDescent="0.25">
      <c r="F72" s="154"/>
    </row>
    <row r="73" spans="3:6" x14ac:dyDescent="0.25">
      <c r="F73" s="154"/>
    </row>
    <row r="74" spans="3:6" x14ac:dyDescent="0.25">
      <c r="F74" s="154"/>
    </row>
    <row r="75" spans="3:6" x14ac:dyDescent="0.25">
      <c r="F75" s="154"/>
    </row>
    <row r="76" spans="3:6" x14ac:dyDescent="0.25">
      <c r="F76" s="154"/>
    </row>
    <row r="77" spans="3:6" x14ac:dyDescent="0.25">
      <c r="F77" s="154"/>
    </row>
    <row r="78" spans="3:6" x14ac:dyDescent="0.25">
      <c r="F78" s="154"/>
    </row>
    <row r="79" spans="3:6" x14ac:dyDescent="0.25">
      <c r="F79" s="154"/>
    </row>
  </sheetData>
  <sheetProtection algorithmName="SHA-512" hashValue="R+cJOYv8D3D5vTgnl7VZ0tOcKvFxxLX0e86fJwlfcRhnUtblXxizt5D90wveXFE+m+toOptkJH5QepeLv+HhGg==" saltValue="lwvOCgPxE+BVbNsk5dtwwg==" spinCount="100000" sheet="1" objects="1" scenarios="1" formatCells="0" formatColumns="0" formatRows="0"/>
  <mergeCells count="4">
    <mergeCell ref="D2:D3"/>
    <mergeCell ref="D5:D8"/>
    <mergeCell ref="T16:V16"/>
    <mergeCell ref="T17:V17"/>
  </mergeCells>
  <phoneticPr fontId="1" type="noConversion"/>
  <dataValidations count="5">
    <dataValidation type="list" showInputMessage="1" showErrorMessage="1" sqref="B6" xr:uid="{00000000-0002-0000-0000-000000000000}">
      <formula1>Categories</formula1>
    </dataValidation>
    <dataValidation type="list" showInputMessage="1" showErrorMessage="1" sqref="B4" xr:uid="{00000000-0002-0000-0000-000001000000}">
      <formula1>Clubs</formula1>
    </dataValidation>
    <dataValidation type="list" showInputMessage="1" showErrorMessage="1" sqref="B5" xr:uid="{00000000-0002-0000-0000-000002000000}">
      <formula1>Tours</formula1>
    </dataValidation>
    <dataValidation type="list" showInputMessage="1" showErrorMessage="1" errorTitle="Διοργανωτής !" error="Παρακαλώ επιλέξτε από την Λίστα" sqref="B3" xr:uid="{00000000-0002-0000-0000-000003000000}">
      <formula1>Organizers</formula1>
    </dataValidation>
    <dataValidation type="list" showInputMessage="1" showErrorMessage="1" error="Επιλέξτε από την Λίστα" sqref="B11" xr:uid="{00000000-0002-0000-0000-000004000000}">
      <formula1>Referees</formula1>
    </dataValidation>
  </dataValidations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92D050"/>
    <pageSetUpPr fitToPage="1"/>
  </sheetPr>
  <dimension ref="A1:K46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8.88671875" defaultRowHeight="13.2" x14ac:dyDescent="0.25"/>
  <cols>
    <col min="1" max="1" width="3.6640625" style="5" bestFit="1" customWidth="1"/>
    <col min="2" max="2" width="4.44140625" style="5" customWidth="1"/>
    <col min="3" max="3" width="7.6640625" style="5" customWidth="1"/>
    <col min="4" max="4" width="35.6640625" style="4" customWidth="1"/>
    <col min="5" max="5" width="4.88671875" style="4" bestFit="1" customWidth="1"/>
    <col min="6" max="6" width="20.6640625" style="6" customWidth="1"/>
    <col min="7" max="7" width="7.109375" style="5" bestFit="1" customWidth="1"/>
    <col min="8" max="8" width="15.6640625" style="4" customWidth="1"/>
    <col min="9" max="9" width="14.6640625" style="4" hidden="1" customWidth="1"/>
    <col min="10" max="10" width="6.44140625" style="329" hidden="1" customWidth="1"/>
    <col min="11" max="11" width="8.88671875" style="329" hidden="1" customWidth="1"/>
    <col min="12" max="12" width="8.88671875" style="4" customWidth="1"/>
    <col min="13" max="16384" width="8.88671875" style="4"/>
  </cols>
  <sheetData>
    <row r="1" spans="1:11" s="1" customFormat="1" ht="20.399999999999999" x14ac:dyDescent="0.25">
      <c r="A1" s="189" t="str">
        <f>Setup!$B$3&amp;", "&amp;Setup!$B$7&amp;", "&amp;Setup!$B$4&amp;", "&amp;DAY(Setup!$B$8)&amp;"/"&amp;MONTH(Setup!$B$8)&amp;"-"&amp;DAY(Setup!$B$9)&amp;"/"&amp;MONTH(Setup!$B$9)&amp;"/"&amp;YEAR(Setup!$B$9)</f>
        <v>Η' ΕΝΩΣΗ, Ε3 47η, ΑΟΑ ΑΛΕΞΑΝΔΡΟΣ Β, 24/11-26/11/2017</v>
      </c>
      <c r="B1" s="189"/>
      <c r="C1" s="190"/>
      <c r="D1" s="189"/>
      <c r="E1" s="189"/>
      <c r="F1" s="189"/>
      <c r="G1" s="189"/>
      <c r="H1" s="192" t="str">
        <f>Setup!B6&amp;" /md"</f>
        <v>Α12 /md</v>
      </c>
      <c r="I1" s="192" t="str">
        <f>Setup!B6&amp;" /md"</f>
        <v>Α12 /md</v>
      </c>
      <c r="J1" s="325"/>
      <c r="K1" s="325"/>
    </row>
    <row r="2" spans="1:11" s="2" customFormat="1" ht="13.95" customHeight="1" thickBot="1" x14ac:dyDescent="0.3">
      <c r="A2" s="191" t="s">
        <v>8</v>
      </c>
      <c r="B2" s="191" t="s">
        <v>18</v>
      </c>
      <c r="C2" s="296" t="s">
        <v>5</v>
      </c>
      <c r="D2" s="296" t="s">
        <v>4</v>
      </c>
      <c r="E2" s="322" t="s">
        <v>1567</v>
      </c>
      <c r="F2" s="296" t="s">
        <v>7</v>
      </c>
      <c r="G2" s="296" t="s">
        <v>42</v>
      </c>
      <c r="H2" s="7" t="s">
        <v>6</v>
      </c>
      <c r="I2" s="7" t="s">
        <v>410</v>
      </c>
      <c r="J2" s="326" t="s">
        <v>36</v>
      </c>
      <c r="K2" s="327" t="s">
        <v>43</v>
      </c>
    </row>
    <row r="3" spans="1:11" x14ac:dyDescent="0.25">
      <c r="A3" s="3">
        <v>1</v>
      </c>
      <c r="B3" s="231"/>
      <c r="C3" s="11">
        <v>36970</v>
      </c>
      <c r="D3" s="12" t="s">
        <v>1761</v>
      </c>
      <c r="E3" s="323">
        <v>2006</v>
      </c>
      <c r="F3" s="13" t="s">
        <v>280</v>
      </c>
      <c r="G3" s="19">
        <v>48.5</v>
      </c>
      <c r="H3" s="14"/>
      <c r="I3" s="14"/>
      <c r="J3" s="328">
        <f t="shared" ref="J3:J34" si="0">IF(D3&gt;" ",G3+K3,0)</f>
        <v>48.500978685808967</v>
      </c>
      <c r="K3" s="327">
        <v>9.7868580896732669E-4</v>
      </c>
    </row>
    <row r="4" spans="1:11" x14ac:dyDescent="0.25">
      <c r="A4" s="3">
        <v>2</v>
      </c>
      <c r="B4" s="231"/>
      <c r="C4" s="11">
        <v>38946</v>
      </c>
      <c r="D4" s="12" t="s">
        <v>1762</v>
      </c>
      <c r="E4" s="323">
        <v>2006</v>
      </c>
      <c r="F4" s="13" t="s">
        <v>184</v>
      </c>
      <c r="G4" s="19">
        <v>28.7</v>
      </c>
      <c r="H4" s="14"/>
      <c r="I4" s="14"/>
      <c r="J4" s="328">
        <f t="shared" si="0"/>
        <v>28.703756483915789</v>
      </c>
      <c r="K4" s="327">
        <v>3.7564839157910881E-3</v>
      </c>
    </row>
    <row r="5" spans="1:11" x14ac:dyDescent="0.25">
      <c r="A5" s="3">
        <v>3</v>
      </c>
      <c r="B5" s="231"/>
      <c r="C5" s="11">
        <v>38486</v>
      </c>
      <c r="D5" s="12" t="s">
        <v>1763</v>
      </c>
      <c r="E5" s="323">
        <v>2005</v>
      </c>
      <c r="F5" s="13" t="s">
        <v>573</v>
      </c>
      <c r="G5" s="19">
        <v>28.5</v>
      </c>
      <c r="H5" s="14"/>
      <c r="I5" s="14"/>
      <c r="J5" s="328">
        <f t="shared" si="0"/>
        <v>28.501268880112129</v>
      </c>
      <c r="K5" s="327">
        <v>1.2688801121285534E-3</v>
      </c>
    </row>
    <row r="6" spans="1:11" x14ac:dyDescent="0.25">
      <c r="A6" s="3">
        <v>4</v>
      </c>
      <c r="B6" s="231"/>
      <c r="C6" s="11">
        <v>34812</v>
      </c>
      <c r="D6" s="12" t="s">
        <v>1764</v>
      </c>
      <c r="E6" s="323">
        <v>2005</v>
      </c>
      <c r="F6" s="13" t="s">
        <v>207</v>
      </c>
      <c r="G6" s="19">
        <v>27</v>
      </c>
      <c r="H6" s="14"/>
      <c r="I6" s="14"/>
      <c r="J6" s="328">
        <f t="shared" si="0"/>
        <v>27.004262913802997</v>
      </c>
      <c r="K6" s="327">
        <v>4.262913802996122E-3</v>
      </c>
    </row>
    <row r="7" spans="1:11" x14ac:dyDescent="0.25">
      <c r="A7" s="3">
        <v>5</v>
      </c>
      <c r="B7" s="231"/>
      <c r="C7" s="11">
        <v>35971</v>
      </c>
      <c r="D7" s="12" t="s">
        <v>1765</v>
      </c>
      <c r="E7" s="323">
        <v>2006</v>
      </c>
      <c r="F7" s="13" t="s">
        <v>151</v>
      </c>
      <c r="G7" s="19">
        <v>20.2</v>
      </c>
      <c r="H7" s="14"/>
      <c r="I7" s="14"/>
      <c r="J7" s="328">
        <f t="shared" si="0"/>
        <v>20.200354117557762</v>
      </c>
      <c r="K7" s="327">
        <v>3.5411755776084867E-4</v>
      </c>
    </row>
    <row r="8" spans="1:11" x14ac:dyDescent="0.25">
      <c r="A8" s="3">
        <v>6</v>
      </c>
      <c r="B8" s="231"/>
      <c r="C8" s="11">
        <v>37736</v>
      </c>
      <c r="D8" s="12" t="s">
        <v>1766</v>
      </c>
      <c r="E8" s="323">
        <v>2005</v>
      </c>
      <c r="F8" s="13" t="s">
        <v>189</v>
      </c>
      <c r="G8" s="19">
        <v>14.8</v>
      </c>
      <c r="H8" s="14"/>
      <c r="I8" s="14"/>
      <c r="J8" s="328">
        <f t="shared" si="0"/>
        <v>14.801522150493176</v>
      </c>
      <c r="K8" s="327">
        <v>1.5221504931748346E-3</v>
      </c>
    </row>
    <row r="9" spans="1:11" x14ac:dyDescent="0.25">
      <c r="A9" s="3">
        <v>7</v>
      </c>
      <c r="B9" s="231"/>
      <c r="C9" s="11">
        <v>40313</v>
      </c>
      <c r="D9" s="12" t="s">
        <v>1821</v>
      </c>
      <c r="E9" s="323">
        <v>2007</v>
      </c>
      <c r="F9" s="13" t="s">
        <v>162</v>
      </c>
      <c r="G9" s="19">
        <v>14.3</v>
      </c>
      <c r="H9" s="15"/>
      <c r="I9" s="14"/>
      <c r="J9" s="328">
        <f t="shared" si="0"/>
        <v>14.302178808971256</v>
      </c>
      <c r="K9" s="327">
        <v>2.178808971255847E-3</v>
      </c>
    </row>
    <row r="10" spans="1:11" x14ac:dyDescent="0.25">
      <c r="A10" s="3">
        <v>8</v>
      </c>
      <c r="B10" s="231"/>
      <c r="C10" s="11">
        <v>40530</v>
      </c>
      <c r="D10" s="12" t="s">
        <v>1832</v>
      </c>
      <c r="E10" s="323">
        <v>2005</v>
      </c>
      <c r="F10" s="13" t="s">
        <v>207</v>
      </c>
      <c r="G10" s="19">
        <v>13.6</v>
      </c>
      <c r="H10" s="14"/>
      <c r="I10" s="14"/>
      <c r="J10" s="328">
        <f t="shared" si="0"/>
        <v>13.601607259900826</v>
      </c>
      <c r="K10" s="327">
        <v>1.6072599008258805E-3</v>
      </c>
    </row>
    <row r="11" spans="1:11" x14ac:dyDescent="0.25">
      <c r="A11" s="3">
        <v>9</v>
      </c>
      <c r="B11" s="231"/>
      <c r="C11" s="11">
        <v>40314</v>
      </c>
      <c r="D11" s="12" t="s">
        <v>1822</v>
      </c>
      <c r="E11" s="323">
        <v>2007</v>
      </c>
      <c r="F11" s="13" t="s">
        <v>162</v>
      </c>
      <c r="G11" s="19">
        <v>12.9</v>
      </c>
      <c r="H11" s="14"/>
      <c r="I11" s="14"/>
      <c r="J11" s="328">
        <f t="shared" si="0"/>
        <v>12.900758580391065</v>
      </c>
      <c r="K11" s="327">
        <v>7.5858039106430878E-4</v>
      </c>
    </row>
    <row r="12" spans="1:11" x14ac:dyDescent="0.25">
      <c r="A12" s="3">
        <v>10</v>
      </c>
      <c r="B12" s="231"/>
      <c r="C12" s="11">
        <v>35938</v>
      </c>
      <c r="D12" s="12" t="s">
        <v>1769</v>
      </c>
      <c r="E12" s="323">
        <v>2005</v>
      </c>
      <c r="F12" s="13" t="s">
        <v>382</v>
      </c>
      <c r="G12" s="19">
        <v>7.5</v>
      </c>
      <c r="H12" s="14"/>
      <c r="I12" s="14"/>
      <c r="J12" s="328">
        <f t="shared" si="0"/>
        <v>7.5030232340799667</v>
      </c>
      <c r="K12" s="327">
        <v>3.0232340799668054E-3</v>
      </c>
    </row>
    <row r="13" spans="1:11" x14ac:dyDescent="0.25">
      <c r="A13" s="3">
        <v>11</v>
      </c>
      <c r="B13" s="231"/>
      <c r="C13" s="11">
        <v>38543</v>
      </c>
      <c r="D13" s="12" t="s">
        <v>1770</v>
      </c>
      <c r="E13" s="323">
        <v>2005</v>
      </c>
      <c r="F13" s="13" t="s">
        <v>157</v>
      </c>
      <c r="G13" s="19">
        <v>6.7</v>
      </c>
      <c r="H13" s="14"/>
      <c r="I13" s="14"/>
      <c r="J13" s="328">
        <f t="shared" si="0"/>
        <v>6.7034734509318712</v>
      </c>
      <c r="K13" s="327">
        <v>3.473450931871163E-3</v>
      </c>
    </row>
    <row r="14" spans="1:11" x14ac:dyDescent="0.25">
      <c r="A14" s="3">
        <v>12</v>
      </c>
      <c r="B14" s="231"/>
      <c r="C14" s="11">
        <v>38980</v>
      </c>
      <c r="D14" s="12" t="s">
        <v>1771</v>
      </c>
      <c r="E14" s="323">
        <v>2005</v>
      </c>
      <c r="F14" s="13" t="s">
        <v>151</v>
      </c>
      <c r="G14" s="19">
        <v>6.5</v>
      </c>
      <c r="H14" s="14"/>
      <c r="I14" s="14"/>
      <c r="J14" s="328">
        <f t="shared" si="0"/>
        <v>6.5022382208210168</v>
      </c>
      <c r="K14" s="327">
        <v>2.2382208210171947E-3</v>
      </c>
    </row>
    <row r="15" spans="1:11" x14ac:dyDescent="0.25">
      <c r="A15" s="3">
        <v>13</v>
      </c>
      <c r="B15" s="231"/>
      <c r="C15" s="11">
        <v>39838</v>
      </c>
      <c r="D15" s="12" t="s">
        <v>1772</v>
      </c>
      <c r="E15" s="323">
        <v>2006</v>
      </c>
      <c r="F15" s="13" t="s">
        <v>250</v>
      </c>
      <c r="G15" s="19">
        <v>5.6</v>
      </c>
      <c r="H15" s="14"/>
      <c r="I15" s="14"/>
      <c r="J15" s="328">
        <f t="shared" si="0"/>
        <v>5.6006210864574832</v>
      </c>
      <c r="K15" s="327">
        <v>6.2108645748380656E-4</v>
      </c>
    </row>
    <row r="16" spans="1:11" x14ac:dyDescent="0.25">
      <c r="A16" s="3">
        <v>14</v>
      </c>
      <c r="B16" s="231"/>
      <c r="C16" s="11">
        <v>37778</v>
      </c>
      <c r="D16" s="12" t="s">
        <v>1831</v>
      </c>
      <c r="E16" s="323">
        <v>2007</v>
      </c>
      <c r="F16" s="13" t="s">
        <v>195</v>
      </c>
      <c r="G16" s="19">
        <v>5</v>
      </c>
      <c r="H16" s="14"/>
      <c r="I16" s="14"/>
      <c r="J16" s="328">
        <f t="shared" si="0"/>
        <v>5.0040596529886274</v>
      </c>
      <c r="K16" s="327">
        <v>4.0596529886273462E-3</v>
      </c>
    </row>
    <row r="17" spans="1:11" x14ac:dyDescent="0.25">
      <c r="A17" s="3">
        <v>15</v>
      </c>
      <c r="B17" s="231"/>
      <c r="C17" s="11">
        <v>38530</v>
      </c>
      <c r="D17" s="12" t="s">
        <v>1773</v>
      </c>
      <c r="E17" s="323">
        <v>2005</v>
      </c>
      <c r="F17" s="13" t="s">
        <v>151</v>
      </c>
      <c r="G17" s="19">
        <v>5</v>
      </c>
      <c r="H17" s="14"/>
      <c r="I17" s="14"/>
      <c r="J17" s="328">
        <f t="shared" si="0"/>
        <v>5.0030556394813273</v>
      </c>
      <c r="K17" s="327">
        <v>3.0556394813272309E-3</v>
      </c>
    </row>
    <row r="18" spans="1:11" x14ac:dyDescent="0.25">
      <c r="A18" s="3">
        <v>16</v>
      </c>
      <c r="B18" s="231"/>
      <c r="C18" s="11">
        <v>40312</v>
      </c>
      <c r="D18" s="12" t="s">
        <v>1828</v>
      </c>
      <c r="E18" s="323">
        <v>2006</v>
      </c>
      <c r="F18" s="13" t="s">
        <v>280</v>
      </c>
      <c r="G18" s="19">
        <v>4.2</v>
      </c>
      <c r="H18" s="12"/>
      <c r="I18" s="14"/>
      <c r="J18" s="328">
        <f t="shared" si="0"/>
        <v>4.2042042912716475</v>
      </c>
      <c r="K18" s="327">
        <v>4.2042912716473415E-3</v>
      </c>
    </row>
    <row r="19" spans="1:11" x14ac:dyDescent="0.25">
      <c r="A19" s="3">
        <v>17</v>
      </c>
      <c r="B19" s="231"/>
      <c r="C19" s="17">
        <v>38973</v>
      </c>
      <c r="D19" s="18" t="s">
        <v>1775</v>
      </c>
      <c r="E19" s="324">
        <v>2006</v>
      </c>
      <c r="F19" s="18" t="s">
        <v>172</v>
      </c>
      <c r="G19" s="20">
        <v>4.0999999999999996</v>
      </c>
      <c r="H19" s="14"/>
      <c r="I19" s="14"/>
      <c r="J19" s="328">
        <f t="shared" si="0"/>
        <v>4.1024324454854648</v>
      </c>
      <c r="K19" s="327">
        <v>2.4324454854653958E-3</v>
      </c>
    </row>
    <row r="20" spans="1:11" x14ac:dyDescent="0.25">
      <c r="A20" s="3">
        <v>18</v>
      </c>
      <c r="B20" s="231"/>
      <c r="C20" s="17">
        <v>38818</v>
      </c>
      <c r="D20" s="18" t="s">
        <v>1826</v>
      </c>
      <c r="E20" s="324">
        <v>2005</v>
      </c>
      <c r="F20" s="18" t="s">
        <v>280</v>
      </c>
      <c r="G20" s="20">
        <v>3.5</v>
      </c>
      <c r="H20" s="21"/>
      <c r="I20" s="14"/>
      <c r="J20" s="328">
        <f t="shared" si="0"/>
        <v>3.5038361826478464</v>
      </c>
      <c r="K20" s="327">
        <v>3.836182647846507E-3</v>
      </c>
    </row>
    <row r="21" spans="1:11" x14ac:dyDescent="0.25">
      <c r="A21" s="3">
        <v>19</v>
      </c>
      <c r="B21" s="231"/>
      <c r="C21" s="17">
        <v>40951</v>
      </c>
      <c r="D21" s="18" t="s">
        <v>1776</v>
      </c>
      <c r="E21" s="324">
        <v>2006</v>
      </c>
      <c r="F21" s="18" t="s">
        <v>573</v>
      </c>
      <c r="G21" s="20">
        <v>3</v>
      </c>
      <c r="H21" s="14"/>
      <c r="I21" s="14"/>
      <c r="J21" s="328">
        <f t="shared" si="0"/>
        <v>3.0034918151947565</v>
      </c>
      <c r="K21" s="327">
        <v>3.4918151947565283E-3</v>
      </c>
    </row>
    <row r="22" spans="1:11" x14ac:dyDescent="0.25">
      <c r="A22" s="3">
        <v>20</v>
      </c>
      <c r="B22" s="231"/>
      <c r="C22" s="11">
        <v>40197</v>
      </c>
      <c r="D22" s="12" t="s">
        <v>1833</v>
      </c>
      <c r="E22" s="323">
        <v>2005</v>
      </c>
      <c r="F22" s="13" t="s">
        <v>184</v>
      </c>
      <c r="G22" s="19">
        <v>3</v>
      </c>
      <c r="H22" s="12"/>
      <c r="I22" s="14"/>
      <c r="J22" s="328">
        <f t="shared" si="0"/>
        <v>3.0018510730604619</v>
      </c>
      <c r="K22" s="327">
        <v>1.8510730604621107E-3</v>
      </c>
    </row>
    <row r="23" spans="1:11" x14ac:dyDescent="0.25">
      <c r="A23" s="3">
        <v>21</v>
      </c>
      <c r="B23" s="231"/>
      <c r="C23" s="11">
        <v>39397</v>
      </c>
      <c r="D23" s="12" t="s">
        <v>1777</v>
      </c>
      <c r="E23" s="323">
        <v>2007</v>
      </c>
      <c r="F23" s="13" t="s">
        <v>207</v>
      </c>
      <c r="G23" s="19">
        <v>2.4</v>
      </c>
      <c r="H23" s="14"/>
      <c r="I23" s="14"/>
      <c r="J23" s="328">
        <f t="shared" si="0"/>
        <v>2.4034232148852599</v>
      </c>
      <c r="K23" s="327">
        <v>3.4232148852597752E-3</v>
      </c>
    </row>
    <row r="24" spans="1:11" x14ac:dyDescent="0.25">
      <c r="A24" s="3">
        <v>22</v>
      </c>
      <c r="B24" s="231"/>
      <c r="C24" s="17">
        <v>41325</v>
      </c>
      <c r="D24" s="18" t="s">
        <v>1827</v>
      </c>
      <c r="E24" s="324">
        <v>2006</v>
      </c>
      <c r="F24" s="18" t="s">
        <v>184</v>
      </c>
      <c r="G24" s="20">
        <v>1.5</v>
      </c>
      <c r="H24" s="14"/>
      <c r="I24" s="14"/>
      <c r="J24" s="328">
        <f t="shared" si="0"/>
        <v>1.5039957335619556</v>
      </c>
      <c r="K24" s="327">
        <v>3.9957335619555468E-3</v>
      </c>
    </row>
    <row r="25" spans="1:11" x14ac:dyDescent="0.25">
      <c r="A25" s="3">
        <v>23</v>
      </c>
      <c r="B25" s="231"/>
      <c r="C25" s="11">
        <v>41327</v>
      </c>
      <c r="D25" s="12" t="s">
        <v>1830</v>
      </c>
      <c r="E25" s="323">
        <v>2006</v>
      </c>
      <c r="F25" s="13" t="s">
        <v>184</v>
      </c>
      <c r="G25" s="19">
        <v>1.5</v>
      </c>
      <c r="H25" s="16"/>
      <c r="I25" s="14"/>
      <c r="J25" s="328">
        <f t="shared" si="0"/>
        <v>1.5022373716018598</v>
      </c>
      <c r="K25" s="327">
        <v>2.2373716018598317E-3</v>
      </c>
    </row>
    <row r="26" spans="1:11" x14ac:dyDescent="0.25">
      <c r="A26" s="3">
        <v>24</v>
      </c>
      <c r="B26" s="231"/>
      <c r="C26" s="11">
        <v>39540</v>
      </c>
      <c r="D26" s="12" t="s">
        <v>1778</v>
      </c>
      <c r="E26" s="323">
        <v>2007</v>
      </c>
      <c r="F26" s="13" t="s">
        <v>142</v>
      </c>
      <c r="G26" s="19">
        <v>1.5</v>
      </c>
      <c r="H26" s="14"/>
      <c r="I26" s="14"/>
      <c r="J26" s="328">
        <f t="shared" si="0"/>
        <v>1.5011422039265361</v>
      </c>
      <c r="K26" s="327">
        <v>1.1422039265361144E-3</v>
      </c>
    </row>
    <row r="27" spans="1:11" x14ac:dyDescent="0.25">
      <c r="A27" s="3">
        <v>25</v>
      </c>
      <c r="B27" s="231"/>
      <c r="C27" s="11">
        <v>41329</v>
      </c>
      <c r="D27" s="12" t="s">
        <v>1829</v>
      </c>
      <c r="E27" s="323">
        <v>2006</v>
      </c>
      <c r="F27" s="13" t="s">
        <v>184</v>
      </c>
      <c r="G27" s="19">
        <v>1.5</v>
      </c>
      <c r="H27" s="14"/>
      <c r="I27" s="14"/>
      <c r="J27" s="328">
        <f t="shared" si="0"/>
        <v>1.5008927197101471</v>
      </c>
      <c r="K27" s="327">
        <v>8.9271971014708853E-4</v>
      </c>
    </row>
    <row r="28" spans="1:11" x14ac:dyDescent="0.25">
      <c r="A28" s="3">
        <v>26</v>
      </c>
      <c r="B28" s="231"/>
      <c r="C28" s="11">
        <v>41311</v>
      </c>
      <c r="D28" s="12" t="s">
        <v>1834</v>
      </c>
      <c r="E28" s="323">
        <v>2017</v>
      </c>
      <c r="F28" s="13" t="s">
        <v>162</v>
      </c>
      <c r="G28" s="19">
        <v>0</v>
      </c>
      <c r="H28" s="14"/>
      <c r="I28" s="14"/>
      <c r="J28" s="328">
        <f t="shared" si="0"/>
        <v>1.4948641210068218E-3</v>
      </c>
      <c r="K28" s="327">
        <v>1.4948641210068218E-3</v>
      </c>
    </row>
    <row r="29" spans="1:11" x14ac:dyDescent="0.25">
      <c r="A29" s="3">
        <v>27</v>
      </c>
      <c r="B29" s="231"/>
      <c r="C29" s="11">
        <v>39840</v>
      </c>
      <c r="D29" s="12" t="s">
        <v>1780</v>
      </c>
      <c r="E29" s="323">
        <v>2008</v>
      </c>
      <c r="F29" s="13" t="s">
        <v>250</v>
      </c>
      <c r="G29" s="19">
        <v>0</v>
      </c>
      <c r="H29" s="12"/>
      <c r="I29" s="14"/>
      <c r="J29" s="328">
        <f t="shared" si="0"/>
        <v>2.8865917322386909E-4</v>
      </c>
      <c r="K29" s="327">
        <v>2.8865917322386909E-4</v>
      </c>
    </row>
    <row r="30" spans="1:11" x14ac:dyDescent="0.25">
      <c r="A30" s="3">
        <v>28</v>
      </c>
      <c r="B30" s="231"/>
      <c r="C30" s="11"/>
      <c r="D30" s="12"/>
      <c r="E30" s="323"/>
      <c r="F30" s="13"/>
      <c r="G30" s="19"/>
      <c r="H30" s="14"/>
      <c r="I30" s="14"/>
      <c r="J30" s="328">
        <f t="shared" si="0"/>
        <v>0</v>
      </c>
      <c r="K30" s="327">
        <v>3.2876221481764017E-3</v>
      </c>
    </row>
    <row r="31" spans="1:11" x14ac:dyDescent="0.25">
      <c r="A31" s="3">
        <v>29</v>
      </c>
      <c r="B31" s="231"/>
      <c r="C31" s="11"/>
      <c r="D31" s="12"/>
      <c r="E31" s="323"/>
      <c r="F31" s="13"/>
      <c r="G31" s="19"/>
      <c r="H31" s="14"/>
      <c r="I31" s="14"/>
      <c r="J31" s="328">
        <f t="shared" si="0"/>
        <v>0</v>
      </c>
      <c r="K31" s="327">
        <v>3.2193843056012423E-3</v>
      </c>
    </row>
    <row r="32" spans="1:11" x14ac:dyDescent="0.25">
      <c r="A32" s="3">
        <v>30</v>
      </c>
      <c r="B32" s="231"/>
      <c r="C32" s="11"/>
      <c r="D32" s="12"/>
      <c r="E32" s="323"/>
      <c r="F32" s="13"/>
      <c r="G32" s="19"/>
      <c r="H32" s="21"/>
      <c r="I32" s="14"/>
      <c r="J32" s="328">
        <f t="shared" si="0"/>
        <v>0</v>
      </c>
      <c r="K32" s="327">
        <v>5.0772305308968875E-4</v>
      </c>
    </row>
    <row r="33" spans="1:11" x14ac:dyDescent="0.25">
      <c r="A33" s="3">
        <v>31</v>
      </c>
      <c r="B33" s="231"/>
      <c r="C33" s="11"/>
      <c r="D33" s="12"/>
      <c r="E33" s="323"/>
      <c r="F33" s="13"/>
      <c r="G33" s="19"/>
      <c r="H33" s="21"/>
      <c r="I33" s="14"/>
      <c r="J33" s="328">
        <f t="shared" si="0"/>
        <v>0</v>
      </c>
      <c r="K33" s="327">
        <v>1.0164476699014836E-3</v>
      </c>
    </row>
    <row r="34" spans="1:11" x14ac:dyDescent="0.25">
      <c r="A34" s="3">
        <v>32</v>
      </c>
      <c r="B34" s="231"/>
      <c r="C34" s="11"/>
      <c r="D34" s="12"/>
      <c r="E34" s="323"/>
      <c r="F34" s="13"/>
      <c r="G34" s="19"/>
      <c r="H34" s="21"/>
      <c r="I34" s="14"/>
      <c r="J34" s="328">
        <f t="shared" si="0"/>
        <v>0</v>
      </c>
      <c r="K34" s="327">
        <v>1.6473588780878989E-4</v>
      </c>
    </row>
    <row r="35" spans="1:11" x14ac:dyDescent="0.25">
      <c r="J35" s="326"/>
    </row>
    <row r="36" spans="1:11" x14ac:dyDescent="0.25">
      <c r="H36" s="193" t="s">
        <v>447</v>
      </c>
      <c r="J36" s="326"/>
    </row>
    <row r="37" spans="1:11" x14ac:dyDescent="0.25">
      <c r="H37" s="188" t="str">
        <f>Setup!$B$11</f>
        <v>ΤΑΜΠΟΣΗ Τ</v>
      </c>
    </row>
    <row r="38" spans="1:11" x14ac:dyDescent="0.25">
      <c r="B38" s="679" t="s">
        <v>37</v>
      </c>
      <c r="C38" s="680"/>
      <c r="D38" s="680"/>
      <c r="E38" s="681"/>
      <c r="F38" s="5"/>
    </row>
    <row r="39" spans="1:11" x14ac:dyDescent="0.25">
      <c r="B39" s="7" t="s">
        <v>8</v>
      </c>
      <c r="C39" s="7" t="s">
        <v>5</v>
      </c>
      <c r="D39" s="7" t="s">
        <v>4</v>
      </c>
      <c r="E39" s="7" t="s">
        <v>38</v>
      </c>
      <c r="F39" s="5"/>
    </row>
    <row r="40" spans="1:11" x14ac:dyDescent="0.25">
      <c r="B40" s="8">
        <v>1</v>
      </c>
      <c r="C40" s="10">
        <v>37199</v>
      </c>
      <c r="D40" s="14" t="s">
        <v>1767</v>
      </c>
      <c r="E40" s="10"/>
      <c r="F40" s="5"/>
    </row>
    <row r="41" spans="1:11" x14ac:dyDescent="0.25">
      <c r="B41" s="8">
        <v>2</v>
      </c>
      <c r="C41" s="10">
        <v>37253</v>
      </c>
      <c r="D41" s="14" t="s">
        <v>1768</v>
      </c>
      <c r="E41" s="10"/>
      <c r="F41" s="5"/>
    </row>
    <row r="42" spans="1:11" x14ac:dyDescent="0.25">
      <c r="B42" s="8">
        <v>3</v>
      </c>
      <c r="C42" s="10">
        <v>37254</v>
      </c>
      <c r="D42" s="14" t="s">
        <v>1774</v>
      </c>
      <c r="E42" s="10"/>
      <c r="F42" s="5"/>
      <c r="I42" s="9"/>
    </row>
    <row r="43" spans="1:11" x14ac:dyDescent="0.25">
      <c r="B43" s="8">
        <v>4</v>
      </c>
      <c r="C43" s="10">
        <v>39810</v>
      </c>
      <c r="D43" s="14" t="s">
        <v>1781</v>
      </c>
      <c r="E43" s="10"/>
      <c r="F43" s="5"/>
    </row>
    <row r="44" spans="1:11" x14ac:dyDescent="0.25">
      <c r="B44" s="8">
        <v>5</v>
      </c>
      <c r="C44" s="10">
        <v>40311</v>
      </c>
      <c r="D44" s="14" t="s">
        <v>1823</v>
      </c>
      <c r="E44" s="10"/>
      <c r="F44" s="5"/>
    </row>
    <row r="45" spans="1:11" x14ac:dyDescent="0.25">
      <c r="C45" s="5">
        <v>37254</v>
      </c>
      <c r="D45" s="4" t="s">
        <v>1774</v>
      </c>
    </row>
    <row r="46" spans="1:11" x14ac:dyDescent="0.25">
      <c r="C46" s="5">
        <v>36840</v>
      </c>
      <c r="D46" s="4" t="s">
        <v>1779</v>
      </c>
    </row>
  </sheetData>
  <sheetProtection algorithmName="SHA-512" hashValue="ZpD1DcdIIU8zFvTQsw3x3JvXnB+/5yAGTcS9HTNp3ywsco5YFRuDJrarUswmps5skOQ0Wccg0fDj7+g76JachQ==" saltValue="MBjSQXuylvM81z/l0avNDw==" spinCount="100000" sheet="1" objects="1" scenarios="1" formatCells="0" formatColumns="0" formatRows="0"/>
  <sortState ref="B3:K34">
    <sortCondition descending="1" ref="J3:J34"/>
  </sortState>
  <mergeCells count="1">
    <mergeCell ref="B38:E38"/>
  </mergeCells>
  <phoneticPr fontId="1" type="noConversion"/>
  <conditionalFormatting sqref="D23:E28">
    <cfRule type="expression" dxfId="15" priority="3" stopIfTrue="1">
      <formula>AND(#REF!&lt;9,#REF!&gt;0)</formula>
    </cfRule>
  </conditionalFormatting>
  <conditionalFormatting sqref="G3:G28">
    <cfRule type="cellIs" dxfId="14" priority="6" stopIfTrue="1" operator="equal">
      <formula>"QA"</formula>
    </cfRule>
    <cfRule type="cellIs" dxfId="13" priority="7" stopIfTrue="1" operator="equal">
      <formula>"DA"</formula>
    </cfRule>
  </conditionalFormatting>
  <conditionalFormatting sqref="G29:G34">
    <cfRule type="cellIs" dxfId="12" priority="4" stopIfTrue="1" operator="equal">
      <formula>"QA"</formula>
    </cfRule>
    <cfRule type="cellIs" dxfId="11" priority="5" stopIfTrue="1" operator="equal">
      <formula>"DA"</formula>
    </cfRule>
  </conditionalFormatting>
  <conditionalFormatting sqref="D29:E34">
    <cfRule type="expression" dxfId="10" priority="2" stopIfTrue="1">
      <formula>AND(#REF!&lt;9,#REF!&gt;0)</formula>
    </cfRule>
  </conditionalFormatting>
  <conditionalFormatting sqref="D3:E22">
    <cfRule type="expression" dxfId="9" priority="1" stopIfTrue="1">
      <formula>AND(#REF!&lt;9,#REF!&gt;0)</formula>
    </cfRule>
  </conditionalFormatting>
  <dataValidations count="2">
    <dataValidation type="list" showInputMessage="1" showErrorMessage="1" sqref="B3:B34" xr:uid="{00000000-0002-0000-0100-000000000000}">
      <formula1>Origin</formula1>
    </dataValidation>
    <dataValidation type="list" allowBlank="1" showInputMessage="1" showErrorMessage="1" sqref="E40:E44" xr:uid="{00000000-0002-0000-0100-000001000000}">
      <formula1>YesNo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SortList">
                <anchor moveWithCells="1">
                  <from>
                    <xdr:col>12</xdr:col>
                    <xdr:colOff>83820</xdr:colOff>
                    <xdr:row>3</xdr:row>
                    <xdr:rowOff>38100</xdr:rowOff>
                  </from>
                  <to>
                    <xdr:col>13</xdr:col>
                    <xdr:colOff>419100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 macro="[0]!MakeDraw">
                <anchor moveWithCells="1">
                  <from>
                    <xdr:col>12</xdr:col>
                    <xdr:colOff>83820</xdr:colOff>
                    <xdr:row>5</xdr:row>
                    <xdr:rowOff>60960</xdr:rowOff>
                  </from>
                  <to>
                    <xdr:col>13</xdr:col>
                    <xdr:colOff>571500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Line="0" autoPict="0" macro="[0]!ListToPDF">
                <anchor moveWithCells="1">
                  <from>
                    <xdr:col>12</xdr:col>
                    <xdr:colOff>114300</xdr:colOff>
                    <xdr:row>8</xdr:row>
                    <xdr:rowOff>68580</xdr:rowOff>
                  </from>
                  <to>
                    <xdr:col>13</xdr:col>
                    <xdr:colOff>480060</xdr:colOff>
                    <xdr:row>10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FF00"/>
    <pageSetUpPr fitToPage="1"/>
  </sheetPr>
  <dimension ref="A1:AE74"/>
  <sheetViews>
    <sheetView showGridLines="0" showZeros="0" tabSelected="1" zoomScale="85" zoomScaleNormal="85" workbookViewId="0">
      <pane ySplit="1" topLeftCell="A2" activePane="bottomLeft" state="frozen"/>
      <selection pane="bottomLeft" activeCell="O34" sqref="O34"/>
    </sheetView>
  </sheetViews>
  <sheetFormatPr defaultColWidth="8.88671875" defaultRowHeight="10.199999999999999" x14ac:dyDescent="0.25"/>
  <cols>
    <col min="1" max="1" width="2.6640625" style="347" customWidth="1"/>
    <col min="2" max="2" width="2.6640625" style="347" hidden="1" customWidth="1"/>
    <col min="3" max="3" width="6.33203125" style="348" hidden="1" customWidth="1"/>
    <col min="4" max="4" width="5.6640625" style="349" hidden="1" customWidth="1"/>
    <col min="5" max="5" width="5" style="349" hidden="1" customWidth="1"/>
    <col min="6" max="6" width="3" style="347" customWidth="1"/>
    <col min="7" max="7" width="3.6640625" style="348" bestFit="1" customWidth="1"/>
    <col min="8" max="8" width="5.6640625" style="350" customWidth="1"/>
    <col min="9" max="9" width="6.6640625" style="448" customWidth="1"/>
    <col min="10" max="10" width="25.6640625" style="347" customWidth="1"/>
    <col min="11" max="11" width="16.5546875" style="347" hidden="1" customWidth="1"/>
    <col min="12" max="12" width="20.6640625" style="347" customWidth="1"/>
    <col min="13" max="13" width="1.44140625" style="449" bestFit="1" customWidth="1"/>
    <col min="14" max="14" width="5.6640625" style="348" hidden="1" customWidth="1"/>
    <col min="15" max="15" width="15.6640625" style="347" customWidth="1"/>
    <col min="16" max="16" width="1.44140625" style="451" bestFit="1" customWidth="1"/>
    <col min="17" max="17" width="5.6640625" style="347" hidden="1" customWidth="1"/>
    <col min="18" max="18" width="14.6640625" style="347" customWidth="1"/>
    <col min="19" max="19" width="1.44140625" style="451" bestFit="1" customWidth="1"/>
    <col min="20" max="20" width="5.33203125" style="347" hidden="1" customWidth="1"/>
    <col min="21" max="21" width="14.6640625" style="355" customWidth="1"/>
    <col min="22" max="22" width="1.44140625" style="452" bestFit="1" customWidth="1"/>
    <col min="23" max="23" width="5.6640625" style="355" hidden="1" customWidth="1"/>
    <col min="24" max="24" width="14.6640625" style="355" customWidth="1"/>
    <col min="25" max="25" width="8.88671875" style="355"/>
    <col min="26" max="16384" width="8.88671875" style="347"/>
  </cols>
  <sheetData>
    <row r="1" spans="1:31" s="334" customFormat="1" ht="17.399999999999999" x14ac:dyDescent="0.25">
      <c r="A1" s="682" t="str">
        <f>Setup!$B$3&amp;", "&amp;Setup!$B$7&amp;", "&amp;Setup!$B$4&amp;", "&amp;DAY(Setup!$B$8)&amp;"/"&amp;MONTH(Setup!$B$8)&amp;"-"&amp;DAY(Setup!$B$9)&amp;"/"&amp;MONTH(Setup!$B$9)&amp;"/"&amp;YEAR(Setup!$B$9)</f>
        <v>Η' ΕΝΩΣΗ, Ε3 47η, ΑΟΑ ΑΛΕΞΑΝΔΡΟΣ Β, 24/11-26/11/2017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330"/>
      <c r="W1" s="331"/>
      <c r="X1" s="332" t="str">
        <f>Setup!B6</f>
        <v>Α12</v>
      </c>
      <c r="Y1" s="333"/>
    </row>
    <row r="2" spans="1:31" s="338" customFormat="1" x14ac:dyDescent="0.15">
      <c r="A2" s="335"/>
      <c r="B2" s="336">
        <f>Setup!B18</f>
        <v>5</v>
      </c>
      <c r="C2" s="336"/>
      <c r="D2" s="337"/>
      <c r="E2" s="337"/>
      <c r="G2" s="339"/>
      <c r="H2" s="340"/>
      <c r="I2" s="341" t="str">
        <f ca="1">"αλλαγές: "&amp;TEXT(HOUR(Setup!T4),"00")&amp;":"&amp;TEXT(MINUTE(Setup!T4),"00")</f>
        <v>αλλαγές: 19:54</v>
      </c>
      <c r="J2" s="342"/>
      <c r="K2" s="342"/>
      <c r="L2" s="339"/>
      <c r="M2" s="339"/>
      <c r="N2" s="343"/>
      <c r="O2" s="339"/>
      <c r="P2" s="339"/>
      <c r="Q2" s="343"/>
      <c r="R2" s="339"/>
      <c r="S2" s="339"/>
      <c r="T2" s="343"/>
      <c r="U2" s="339"/>
      <c r="V2" s="339"/>
      <c r="W2" s="343"/>
      <c r="X2" s="339"/>
      <c r="Y2" s="344"/>
      <c r="AE2" s="345"/>
    </row>
    <row r="3" spans="1:31" x14ac:dyDescent="0.25">
      <c r="A3" s="346"/>
      <c r="I3" s="348"/>
      <c r="J3" s="683">
        <v>32</v>
      </c>
      <c r="K3" s="683"/>
      <c r="L3" s="683"/>
      <c r="M3" s="351"/>
      <c r="N3" s="352"/>
      <c r="O3" s="352">
        <v>16</v>
      </c>
      <c r="P3" s="351"/>
      <c r="Q3" s="352"/>
      <c r="R3" s="353">
        <v>8</v>
      </c>
      <c r="S3" s="354"/>
      <c r="T3" s="353"/>
      <c r="U3" s="353">
        <v>4</v>
      </c>
      <c r="V3" s="354"/>
      <c r="W3" s="353"/>
      <c r="X3" s="353" t="s">
        <v>32</v>
      </c>
      <c r="AE3" s="356"/>
    </row>
    <row r="4" spans="1:31" s="348" customFormat="1" x14ac:dyDescent="0.25">
      <c r="A4" s="357" t="s">
        <v>8</v>
      </c>
      <c r="B4" s="358"/>
      <c r="C4" s="359" t="s">
        <v>22</v>
      </c>
      <c r="D4" s="359" t="s">
        <v>28</v>
      </c>
      <c r="E4" s="359" t="s">
        <v>29</v>
      </c>
      <c r="F4" s="357" t="s">
        <v>18</v>
      </c>
      <c r="G4" s="357" t="s">
        <v>9</v>
      </c>
      <c r="H4" s="360" t="s">
        <v>39</v>
      </c>
      <c r="I4" s="357" t="s">
        <v>5</v>
      </c>
      <c r="J4" s="361" t="s">
        <v>4</v>
      </c>
      <c r="K4" s="359" t="s">
        <v>26</v>
      </c>
      <c r="L4" s="361" t="s">
        <v>7</v>
      </c>
      <c r="M4" s="362"/>
      <c r="N4" s="363"/>
      <c r="P4" s="364"/>
      <c r="S4" s="364"/>
      <c r="U4" s="363"/>
      <c r="V4" s="365"/>
      <c r="W4" s="363"/>
      <c r="X4" s="363"/>
      <c r="Y4" s="363"/>
      <c r="AE4" s="356"/>
    </row>
    <row r="5" spans="1:31" ht="12" customHeight="1" x14ac:dyDescent="0.25">
      <c r="A5" s="366">
        <v>1</v>
      </c>
      <c r="B5" s="367">
        <v>1</v>
      </c>
      <c r="C5" s="368"/>
      <c r="D5" s="369"/>
      <c r="E5" s="370">
        <v>0</v>
      </c>
      <c r="F5" s="371">
        <f>IF(NOT($G5="-"),VLOOKUP($G5,ALMD!$A$3:$G$34,2,FALSE),"")</f>
        <v>0</v>
      </c>
      <c r="G5" s="372">
        <f>VLOOKUP($B5,Setup!$K$2:$L$33,2,FALSE)</f>
        <v>1</v>
      </c>
      <c r="H5" s="373">
        <f>IF($G5&gt;0,VLOOKUP($G5,ALMD!$A$3:$G$34,7,FALSE),0)</f>
        <v>48.5</v>
      </c>
      <c r="I5" s="374">
        <f>IF(Setup!$B$24="",0,IF($G5&gt;0,VLOOKUP($G5,ALMD!$A$3:$G$34,3,FALSE),0))</f>
        <v>36970</v>
      </c>
      <c r="J5" s="375" t="str">
        <f>IF($I5&gt;0,VLOOKUP($I5,ALMD!$C$3:$G$34,2,FALSE),"bye")</f>
        <v>ΜΠΑΚΙΡΤΖΗΣ ΝΙΚΟΛΑΟΣ</v>
      </c>
      <c r="K5" s="376" t="str">
        <f>IF(NOT(I5&gt;0),"",LEFT(J5,MIN(15,FIND(" ",J5)-1))&amp;MID(J5,FIND(" ",J5),2))</f>
        <v>ΜΠΑΚΙΡΤΖΗΣ Ν</v>
      </c>
      <c r="L5" s="377" t="str">
        <f>IF($I5&gt;0,VLOOKUP($I5,ALMD!$C$3:$G$34,4,FALSE),"")</f>
        <v>ΟΑ ΑΘΗΝΩΝ</v>
      </c>
      <c r="M5" s="378">
        <v>1</v>
      </c>
      <c r="N5" s="379">
        <f>IF((OR(M5=1,M5=2)),IF(M5=1,I5,I6),"")</f>
        <v>36970</v>
      </c>
      <c r="O5" s="380" t="str">
        <f>IF((OR(M5=1,M5=2)),IF(M5=1,K5,K6),"")</f>
        <v>ΜΠΑΚΙΡΤΖΗΣ Ν</v>
      </c>
      <c r="P5" s="381"/>
      <c r="Q5" s="382"/>
      <c r="R5" s="382"/>
      <c r="S5" s="383"/>
      <c r="T5" s="384"/>
      <c r="U5" s="382"/>
      <c r="V5" s="381"/>
      <c r="W5" s="382"/>
      <c r="X5" s="382"/>
      <c r="AE5" s="356"/>
    </row>
    <row r="6" spans="1:31" ht="12" customHeight="1" x14ac:dyDescent="0.25">
      <c r="A6" s="385">
        <v>2</v>
      </c>
      <c r="B6" s="386">
        <f>1-D6+8</f>
        <v>8</v>
      </c>
      <c r="C6" s="387">
        <f>B5</f>
        <v>1</v>
      </c>
      <c r="D6" s="388">
        <f>E6</f>
        <v>1</v>
      </c>
      <c r="E6" s="389">
        <f>IF($B$2&gt;=C6,1,0)</f>
        <v>1</v>
      </c>
      <c r="F6" s="390" t="str">
        <f>IF(NOT($G6="-"),VLOOKUP($G6,ALMD!$A$3:$G$34,2,FALSE),"")</f>
        <v/>
      </c>
      <c r="G6" s="390" t="str">
        <f>IF($B$2&gt;=C6,"-",VLOOKUP($B6,Setup!$K$2:$L$33,2,FALSE))</f>
        <v>-</v>
      </c>
      <c r="H6" s="391">
        <f>IF(NOT($G6="-"),VLOOKUP($G6,ALMD!$A$3:$G$34,7,FALSE),0)</f>
        <v>0</v>
      </c>
      <c r="I6" s="392">
        <f>IF(Setup!$B$24="",0,IF(NOT($G6="-"),VLOOKUP($G6,ALMD!$A$3:$G$34,3,FALSE),0))</f>
        <v>0</v>
      </c>
      <c r="J6" s="393" t="str">
        <f>IF($I6&gt;0,VLOOKUP($I6,ALMD!$C$3:$G$34,2,FALSE),"bye")</f>
        <v>bye</v>
      </c>
      <c r="K6" s="393" t="str">
        <f t="shared" ref="K6:K36" si="0">IF(NOT(I6&gt;0),"",LEFT(J6,MIN(15,FIND(" ",J6)-1))&amp;MID(J6,FIND(" ",J6),2))</f>
        <v/>
      </c>
      <c r="L6" s="394" t="str">
        <f>IF($I6&gt;0,VLOOKUP($I6,ALMD!$C$3:$G$34,4,FALSE),"")</f>
        <v/>
      </c>
      <c r="M6" s="395"/>
      <c r="N6" s="396"/>
      <c r="O6" s="397"/>
      <c r="P6" s="378"/>
      <c r="Q6" s="379" t="str">
        <f>IF((OR(P6=1,P6=2)),IF(P6=1,N5,N7),"")</f>
        <v/>
      </c>
      <c r="R6" s="380" t="str">
        <f>IF(OR(P6=1,P6=2),IF(OR(AND(O6="",I5&gt;0,I6&gt;0),AND(O8="",I7&gt;0,I8&gt;0)),"* αποτέλεσμα! *",IF(P6=1,O5,O7)),"")</f>
        <v/>
      </c>
      <c r="S6" s="381"/>
      <c r="T6" s="382"/>
      <c r="U6" s="382"/>
      <c r="V6" s="381"/>
      <c r="W6" s="382"/>
      <c r="X6" s="382"/>
    </row>
    <row r="7" spans="1:31" ht="12" customHeight="1" x14ac:dyDescent="0.25">
      <c r="A7" s="398">
        <v>3</v>
      </c>
      <c r="B7" s="386">
        <f>2-D7+8</f>
        <v>9</v>
      </c>
      <c r="C7" s="399"/>
      <c r="D7" s="388">
        <f>D6+E7</f>
        <v>1</v>
      </c>
      <c r="E7" s="400">
        <v>0</v>
      </c>
      <c r="F7" s="401">
        <f>IF(NOT($G7="-"),VLOOKUP($G7,ALMD!$A$3:$G$34,2,FALSE),"")</f>
        <v>0</v>
      </c>
      <c r="G7" s="401">
        <f>VLOOKUP($B7,Setup!$K$2:$L$33,2,FALSE)</f>
        <v>23</v>
      </c>
      <c r="H7" s="402">
        <f>IF($G7&gt;0,VLOOKUP($G7,ALMD!$A$3:$G$34,7,FALSE),0)</f>
        <v>1.5</v>
      </c>
      <c r="I7" s="403">
        <f>IF(Setup!$B$24="",0,IF($G7&gt;0,VLOOKUP($G7,ALMD!$A$3:$G$34,3,FALSE),0))</f>
        <v>41327</v>
      </c>
      <c r="J7" s="404" t="str">
        <f>IF($I7&gt;0,VLOOKUP($I7,ALMD!$C$3:$G$34,2,FALSE),"bye")</f>
        <v>ΚΑΛΟΓΕΡΟΠΟΥΛΟΣ ΝΙΚΟΛΑΟΣ</v>
      </c>
      <c r="K7" s="404" t="str">
        <f t="shared" si="0"/>
        <v>ΚΑΛΟΓΕΡΟΠΟΥΛΟΣ Ν</v>
      </c>
      <c r="L7" s="405" t="str">
        <f>IF($I7&gt;0,VLOOKUP($I7,ALMD!$C$3:$G$34,4,FALSE),"")</f>
        <v>ΑΟ ΠΕΥΚΗΣ TIE BREAK</v>
      </c>
      <c r="M7" s="378">
        <v>2</v>
      </c>
      <c r="N7" s="379">
        <f>IF((OR(M7=1,M7=2)),IF(M7=1,I7,I8),"")</f>
        <v>39838</v>
      </c>
      <c r="O7" s="380" t="str">
        <f>IF((OR(M7=1,M7=2)),IF(M7=1,K7,K8),"")</f>
        <v>ΣΤΑΦΥΛΟΠΑΤΗΣ Ν</v>
      </c>
      <c r="P7" s="395"/>
      <c r="Q7" s="396"/>
      <c r="R7" s="397"/>
      <c r="S7" s="381"/>
      <c r="T7" s="382"/>
      <c r="U7" s="382"/>
      <c r="V7" s="381"/>
      <c r="W7" s="382"/>
      <c r="X7" s="382"/>
    </row>
    <row r="8" spans="1:31" ht="12" customHeight="1" x14ac:dyDescent="0.25">
      <c r="A8" s="406">
        <v>4</v>
      </c>
      <c r="B8" s="386">
        <f>3-D8+8</f>
        <v>10</v>
      </c>
      <c r="C8" s="387">
        <v>15</v>
      </c>
      <c r="D8" s="388">
        <f t="shared" ref="D8:D36" si="1">D7+E8</f>
        <v>1</v>
      </c>
      <c r="E8" s="389">
        <f>IF($B$2&gt;=C8,1,0)</f>
        <v>0</v>
      </c>
      <c r="F8" s="407">
        <f>IF(NOT($G8="-"),VLOOKUP($G8,ALMD!$A$3:$G$34,2,FALSE),"")</f>
        <v>0</v>
      </c>
      <c r="G8" s="407">
        <f>IF($B$2&gt;=C8,"-",VLOOKUP($B8,Setup!$K$2:$L$33,2,FALSE))</f>
        <v>13</v>
      </c>
      <c r="H8" s="408">
        <f>IF(NOT($G8="-"),VLOOKUP($G8,ALMD!$A$3:$G$34,7,FALSE),0)</f>
        <v>5.6</v>
      </c>
      <c r="I8" s="409">
        <f>IF(Setup!$B$24="",0,IF(NOT($G8="-"),VLOOKUP($G8,ALMD!$A$3:$G$34,3,FALSE),0))</f>
        <v>39838</v>
      </c>
      <c r="J8" s="410" t="str">
        <f>IF($I8&gt;0,VLOOKUP($I8,ALMD!$C$3:$G$34,2,FALSE),"bye")</f>
        <v>ΣΤΑΦΥΛΟΠΑΤΗΣ ΝΙΚΗΦΟΡΟΣ</v>
      </c>
      <c r="K8" s="410" t="str">
        <f t="shared" si="0"/>
        <v>ΣΤΑΦΥΛΟΠΑΤΗΣ Ν</v>
      </c>
      <c r="L8" s="411" t="str">
        <f>IF($I8&gt;0,VLOOKUP($I8,ALMD!$C$3:$G$34,4,FALSE),"")</f>
        <v>ΓΣ ΚΗΦΙΣΙΑΣ</v>
      </c>
      <c r="M8" s="395"/>
      <c r="N8" s="382"/>
      <c r="O8" s="685" t="s">
        <v>1836</v>
      </c>
      <c r="P8" s="381"/>
      <c r="Q8" s="382"/>
      <c r="R8" s="412"/>
      <c r="S8" s="413"/>
      <c r="T8" s="379" t="str">
        <f>IF((OR(S8=1,S8=2)),IF(S8=1,Q6,Q10),"")</f>
        <v/>
      </c>
      <c r="U8" s="380" t="str">
        <f>IF(OR(S8=1,S8=2),IF(OR(AND(R7="",N5&gt;0,N7&gt;0),AND(R11="",N9&gt;0,N11&gt;0)),"* αποτέλεσμα! *",IF(S8=1,R6,R10)),"")</f>
        <v/>
      </c>
      <c r="V8" s="381"/>
      <c r="W8" s="382"/>
      <c r="X8" s="382"/>
    </row>
    <row r="9" spans="1:31" ht="12" customHeight="1" x14ac:dyDescent="0.25">
      <c r="A9" s="366">
        <v>5</v>
      </c>
      <c r="B9" s="386">
        <f>4-D9+8</f>
        <v>11</v>
      </c>
      <c r="C9" s="399"/>
      <c r="D9" s="388">
        <f t="shared" si="1"/>
        <v>1</v>
      </c>
      <c r="E9" s="400">
        <v>0</v>
      </c>
      <c r="F9" s="371">
        <f>IF(NOT($G9="-"),VLOOKUP($G9,ALMD!$A$3:$G$34,2,FALSE),"")</f>
        <v>0</v>
      </c>
      <c r="G9" s="371">
        <f>VLOOKUP($B9,Setup!$K$2:$L$33,2,FALSE)</f>
        <v>15</v>
      </c>
      <c r="H9" s="373">
        <f>IF($G9&gt;0,VLOOKUP($G9,ALMD!$A$3:$G$34,7,FALSE),0)</f>
        <v>5</v>
      </c>
      <c r="I9" s="374">
        <f>IF(Setup!$B$24="",0,IF($G9&gt;0,VLOOKUP($G9,ALMD!$A$3:$G$34,3,FALSE),0))</f>
        <v>38530</v>
      </c>
      <c r="J9" s="376" t="str">
        <f>IF($I9&gt;0,VLOOKUP($I9,ALMD!$C$3:$G$34,2,FALSE),"bye")</f>
        <v>ΠΕΤΡΟΥΤΖΗΣ ΑΝΑΣΤΑΣΙΟΣ</v>
      </c>
      <c r="K9" s="376" t="str">
        <f t="shared" si="0"/>
        <v>ΠΕΤΡΟΥΤΖΗΣ Α</v>
      </c>
      <c r="L9" s="414" t="str">
        <f>IF($I9&gt;0,VLOOKUP($I9,ALMD!$C$3:$G$34,4,FALSE),"")</f>
        <v>ΑΚΑ ΜΑΡΑΘΩΝΑ</v>
      </c>
      <c r="M9" s="415">
        <v>2</v>
      </c>
      <c r="N9" s="379">
        <f>IF((OR(M9=1,M9=2)),IF(M9=1,I9,I10),"")</f>
        <v>38543</v>
      </c>
      <c r="O9" s="380" t="str">
        <f>IF((OR(M9=1,M9=2)),IF(M9=1,K9,K10),"")</f>
        <v>ΜΟΣΧΟΒΙΝΟΣ Α</v>
      </c>
      <c r="P9" s="381"/>
      <c r="Q9" s="382"/>
      <c r="R9" s="412"/>
      <c r="S9" s="381"/>
      <c r="T9" s="382"/>
      <c r="U9" s="397"/>
      <c r="V9" s="381"/>
      <c r="W9" s="382"/>
      <c r="X9" s="382"/>
    </row>
    <row r="10" spans="1:31" ht="12" customHeight="1" x14ac:dyDescent="0.25">
      <c r="A10" s="385">
        <v>6</v>
      </c>
      <c r="B10" s="386">
        <f>5-D10+8</f>
        <v>12</v>
      </c>
      <c r="C10" s="387">
        <v>9</v>
      </c>
      <c r="D10" s="388">
        <f t="shared" si="1"/>
        <v>1</v>
      </c>
      <c r="E10" s="389">
        <f>IF($B$2&gt;=C10,1,0)</f>
        <v>0</v>
      </c>
      <c r="F10" s="390">
        <f>IF(NOT($G10="-"),VLOOKUP($G10,ALMD!$A$3:$G$34,2,FALSE),"")</f>
        <v>0</v>
      </c>
      <c r="G10" s="390">
        <f>IF($B$2&gt;=C10,"-",VLOOKUP($B10,Setup!$K$2:$L$33,2,FALSE))</f>
        <v>11</v>
      </c>
      <c r="H10" s="391">
        <f>IF(NOT($G10="-"),VLOOKUP($G10,ALMD!$A$3:$G$34,7,FALSE),0)</f>
        <v>6.7</v>
      </c>
      <c r="I10" s="392">
        <f>IF(Setup!$B$24="",0,IF(NOT($G10="-"),VLOOKUP($G10,ALMD!$A$3:$G$34,3,FALSE),0))</f>
        <v>38543</v>
      </c>
      <c r="J10" s="393" t="str">
        <f>IF($I10&gt;0,VLOOKUP($I10,ALMD!$C$3:$G$34,2,FALSE),"bye")</f>
        <v>ΜΟΣΧΟΒΙΝΟΣ ΑΛΕΞΙΟΣ</v>
      </c>
      <c r="K10" s="393" t="str">
        <f t="shared" si="0"/>
        <v>ΜΟΣΧΟΒΙΝΟΣ Α</v>
      </c>
      <c r="L10" s="394" t="str">
        <f>IF($I10&gt;0,VLOOKUP($I10,ALMD!$C$3:$G$34,4,FALSE),"")</f>
        <v>ΑΜΕΣ Ν ΕΡΥΘΡΑΙΑΣ</v>
      </c>
      <c r="M10" s="395"/>
      <c r="N10" s="396"/>
      <c r="O10" s="686" t="s">
        <v>1837</v>
      </c>
      <c r="P10" s="378"/>
      <c r="Q10" s="379" t="str">
        <f>IF((OR(P10=1,P10=2)),IF(P10=1,N9,N11),"")</f>
        <v/>
      </c>
      <c r="R10" s="380" t="str">
        <f>IF(OR(P10=1,P10=2),IF(OR(AND(O10="",I9&gt;0,I10&gt;0),AND(O12="",I11&gt;0,I12&gt;0)),"* αποτέλεσμα! *",IF(P10=1,O9,O11)),"")</f>
        <v/>
      </c>
      <c r="S10" s="416"/>
      <c r="T10" s="382"/>
      <c r="U10" s="412"/>
      <c r="V10" s="381"/>
      <c r="W10" s="382"/>
      <c r="X10" s="382"/>
    </row>
    <row r="11" spans="1:31" ht="12" customHeight="1" x14ac:dyDescent="0.25">
      <c r="A11" s="398">
        <v>7</v>
      </c>
      <c r="B11" s="386">
        <f>6-D11+8</f>
        <v>13</v>
      </c>
      <c r="C11" s="387">
        <f>B12</f>
        <v>7</v>
      </c>
      <c r="D11" s="388">
        <f t="shared" si="1"/>
        <v>1</v>
      </c>
      <c r="E11" s="389">
        <f>IF($B$2&gt;=C11,1,0)</f>
        <v>0</v>
      </c>
      <c r="F11" s="401">
        <f>IF(NOT($G11="-"),VLOOKUP($G11,ALMD!$A$3:$G$34,2,FALSE),"")</f>
        <v>0</v>
      </c>
      <c r="G11" s="401">
        <f>IF($B$2&gt;=C11,"-",VLOOKUP($B11,Setup!$K$2:$L$33,2,FALSE))</f>
        <v>12</v>
      </c>
      <c r="H11" s="402">
        <f>IF(NOT($G11="-"),VLOOKUP($G11,ALMD!$A$3:$G$34,7,FALSE),0)</f>
        <v>6.5</v>
      </c>
      <c r="I11" s="403">
        <f>IF(Setup!$B$24="",0,IF(NOT($G11="-"),VLOOKUP($G11,ALMD!$A$3:$G$34,3,FALSE),0))</f>
        <v>38980</v>
      </c>
      <c r="J11" s="404" t="str">
        <f>IF($I11&gt;0,VLOOKUP($I11,ALMD!$C$3:$G$34,2,FALSE),"bye")</f>
        <v>ΓΕΡΟΓΙΑΝΝΗΣ ΝΙΚΟΛΑΟΣ</v>
      </c>
      <c r="K11" s="404" t="str">
        <f t="shared" si="0"/>
        <v>ΓΕΡΟΓΙΑΝΝΗΣ Ν</v>
      </c>
      <c r="L11" s="405" t="str">
        <f>IF($I11&gt;0,VLOOKUP($I11,ALMD!$C$3:$G$34,4,FALSE),"")</f>
        <v>ΑΚΑ ΜΑΡΑΘΩΝΑ</v>
      </c>
      <c r="M11" s="378">
        <v>2</v>
      </c>
      <c r="N11" s="379">
        <f>IF((OR(M11=1,M11=2)),IF(M11=1,I11,I12),"")</f>
        <v>40313</v>
      </c>
      <c r="O11" s="380" t="str">
        <f>IF((OR(M11=1,M11=2)),IF(M11=1,K11,K12),"")</f>
        <v>ΠΑΠΑΝΔΡΕΟΥ Π</v>
      </c>
      <c r="P11" s="395"/>
      <c r="Q11" s="396"/>
      <c r="R11" s="396"/>
      <c r="S11" s="381"/>
      <c r="T11" s="382"/>
      <c r="U11" s="412"/>
      <c r="V11" s="416"/>
      <c r="W11" s="382"/>
      <c r="X11" s="382"/>
    </row>
    <row r="12" spans="1:31" ht="12" customHeight="1" x14ac:dyDescent="0.25">
      <c r="A12" s="406">
        <v>8</v>
      </c>
      <c r="B12" s="417">
        <f>VALUE(Setup!E5)</f>
        <v>7</v>
      </c>
      <c r="C12" s="399"/>
      <c r="D12" s="388">
        <f t="shared" si="1"/>
        <v>1</v>
      </c>
      <c r="E12" s="400">
        <v>0</v>
      </c>
      <c r="F12" s="407">
        <f>IF(NOT($G12="-"),VLOOKUP($G12,ALMD!$A$3:$G$34,2,FALSE),"")</f>
        <v>0</v>
      </c>
      <c r="G12" s="418">
        <f>VLOOKUP($B12,Setup!$K$2:$L$33,2,FALSE)</f>
        <v>7</v>
      </c>
      <c r="H12" s="408">
        <f>IF($G12&gt;0,VLOOKUP($G12,ALMD!$A$3:$G$34,7,FALSE),0)</f>
        <v>14.3</v>
      </c>
      <c r="I12" s="409">
        <f>IF(Setup!$B$24="",0,IF($G12&gt;0,VLOOKUP($G12,ALMD!$A$3:$G$34,3,FALSE),0))</f>
        <v>40313</v>
      </c>
      <c r="J12" s="419" t="str">
        <f>IF($I12&gt;0,VLOOKUP($I12,ALMD!$C$3:$G$34,2,FALSE),"bye")</f>
        <v>ΠΑΠΑΝΔΡΕΟΥ ΠΑΝΑΓΙΩΤΗΣ-ΠΕΤΡΟΣ</v>
      </c>
      <c r="K12" s="410" t="str">
        <f t="shared" si="0"/>
        <v>ΠΑΠΑΝΔΡΕΟΥ Π</v>
      </c>
      <c r="L12" s="420" t="str">
        <f>IF($I12&gt;0,VLOOKUP($I12,ALMD!$C$3:$G$34,4,FALSE),"")</f>
        <v>ΑΟ ΑΤΛΑΝΤΙΣ</v>
      </c>
      <c r="M12" s="395"/>
      <c r="N12" s="396"/>
      <c r="O12" s="687" t="s">
        <v>1838</v>
      </c>
      <c r="P12" s="383"/>
      <c r="Q12" s="384"/>
      <c r="R12" s="382"/>
      <c r="S12" s="383"/>
      <c r="T12" s="384"/>
      <c r="U12" s="382"/>
      <c r="V12" s="378"/>
      <c r="W12" s="379" t="str">
        <f>IF((OR(V12=1,V12=2)),IF(V12=1,T8,T16),"")</f>
        <v/>
      </c>
      <c r="X12" s="392" t="str">
        <f>IF(OR(V12=1,V12=2),IF(OR(U9="",U17=""),"* αποτέλεσμα! *",IF(V12=1,U8,U16)),"")</f>
        <v/>
      </c>
    </row>
    <row r="13" spans="1:31" ht="12" customHeight="1" x14ac:dyDescent="0.25">
      <c r="A13" s="421">
        <v>9</v>
      </c>
      <c r="B13" s="422">
        <f>VALUE(Setup!E2)</f>
        <v>4</v>
      </c>
      <c r="C13" s="399"/>
      <c r="D13" s="388">
        <f t="shared" si="1"/>
        <v>1</v>
      </c>
      <c r="E13" s="400">
        <v>0</v>
      </c>
      <c r="F13" s="423">
        <f>IF(NOT($G13="-"),VLOOKUP($G13,ALMD!$A$3:$G$34,2,FALSE),"")</f>
        <v>0</v>
      </c>
      <c r="G13" s="424">
        <f>VLOOKUP($B13,Setup!$K$2:$L$33,2,FALSE)</f>
        <v>4</v>
      </c>
      <c r="H13" s="425">
        <f>IF($G13&gt;0,VLOOKUP($G13,ALMD!$A$3:$G$34,7,FALSE),0)</f>
        <v>27</v>
      </c>
      <c r="I13" s="426">
        <f>IF(Setup!$B$24="",0,IF($G13&gt;0,VLOOKUP($G13,ALMD!$A$3:$G$34,3,FALSE),0))</f>
        <v>34812</v>
      </c>
      <c r="J13" s="427" t="str">
        <f>IF($I13&gt;0,VLOOKUP($I13,ALMD!$C$3:$G$34,2,FALSE),"bye")</f>
        <v>ΛΑΖΟΠΟΥΛΟΣ ΝΙΚΟΛΑΟΣ</v>
      </c>
      <c r="K13" s="428" t="str">
        <f t="shared" si="0"/>
        <v>ΛΑΖΟΠΟΥΛΟΣ Ν</v>
      </c>
      <c r="L13" s="429" t="str">
        <f>IF($I13&gt;0,VLOOKUP($I13,ALMD!$C$3:$G$34,4,FALSE),"")</f>
        <v>ΑΟΑ ΦΙΛΟΘΕΗΣ</v>
      </c>
      <c r="M13" s="378">
        <v>1</v>
      </c>
      <c r="N13" s="379">
        <f>IF((OR(M13=1,M13=2)),IF(M13=1,I13,I14),"")</f>
        <v>34812</v>
      </c>
      <c r="O13" s="380" t="str">
        <f>IF((OR(M13=1,M13=2)),IF(M13=1,K13,K14),"")</f>
        <v>ΛΑΖΟΠΟΥΛΟΣ Ν</v>
      </c>
      <c r="P13" s="381"/>
      <c r="Q13" s="382"/>
      <c r="R13" s="382"/>
      <c r="S13" s="383"/>
      <c r="T13" s="384"/>
      <c r="U13" s="382"/>
      <c r="V13" s="416"/>
      <c r="W13" s="382"/>
      <c r="X13" s="430"/>
    </row>
    <row r="14" spans="1:31" ht="12" customHeight="1" x14ac:dyDescent="0.25">
      <c r="A14" s="421">
        <v>10</v>
      </c>
      <c r="B14" s="386">
        <f>7-D14+8</f>
        <v>13</v>
      </c>
      <c r="C14" s="431">
        <f>B13</f>
        <v>4</v>
      </c>
      <c r="D14" s="388">
        <f t="shared" si="1"/>
        <v>2</v>
      </c>
      <c r="E14" s="389">
        <f>IF($B$2&gt;=C14,1,0)</f>
        <v>1</v>
      </c>
      <c r="F14" s="423" t="str">
        <f>IF(NOT($G14="-"),VLOOKUP($G14,ALMD!$A$3:$G$34,2,FALSE),"")</f>
        <v/>
      </c>
      <c r="G14" s="423" t="str">
        <f>IF($B$2&gt;=C14,"-",VLOOKUP($B14,Setup!$K$2:$L$33,2,FALSE))</f>
        <v>-</v>
      </c>
      <c r="H14" s="425">
        <f>IF(NOT($G14="-"),VLOOKUP($G14,ALMD!$A$3:$G$34,7,FALSE),0)</f>
        <v>0</v>
      </c>
      <c r="I14" s="426">
        <f>IF(Setup!$B$24="",0,IF(NOT($G14="-"),VLOOKUP($G14,ALMD!$A$3:$G$34,3,FALSE),0))</f>
        <v>0</v>
      </c>
      <c r="J14" s="428" t="str">
        <f>IF($I14&gt;0,VLOOKUP($I14,ALMD!$C$3:$G$34,2,FALSE),"bye")</f>
        <v>bye</v>
      </c>
      <c r="K14" s="428" t="str">
        <f t="shared" si="0"/>
        <v/>
      </c>
      <c r="L14" s="432" t="str">
        <f>IF($I14&gt;0,VLOOKUP($I14,ALMD!$C$3:$G$34,4,FALSE),"")</f>
        <v/>
      </c>
      <c r="M14" s="395"/>
      <c r="N14" s="396"/>
      <c r="O14" s="397"/>
      <c r="P14" s="378"/>
      <c r="Q14" s="379" t="str">
        <f>IF((OR(P14=1,P14=2)),IF(P14=1,N13,N15),"")</f>
        <v/>
      </c>
      <c r="R14" s="380" t="str">
        <f>IF((OR(P14=1,P14=2)),IF(P14=1,O13,O15),"")</f>
        <v/>
      </c>
      <c r="S14" s="381"/>
      <c r="T14" s="382"/>
      <c r="U14" s="382"/>
      <c r="V14" s="416"/>
      <c r="W14" s="382"/>
      <c r="X14" s="433"/>
    </row>
    <row r="15" spans="1:31" ht="12" customHeight="1" x14ac:dyDescent="0.25">
      <c r="A15" s="398">
        <v>11</v>
      </c>
      <c r="B15" s="386">
        <f>8-D15+8</f>
        <v>14</v>
      </c>
      <c r="C15" s="399"/>
      <c r="D15" s="388">
        <f t="shared" si="1"/>
        <v>2</v>
      </c>
      <c r="E15" s="400">
        <v>0</v>
      </c>
      <c r="F15" s="401">
        <f>IF(NOT($G15="-"),VLOOKUP($G15,ALMD!$A$3:$G$34,2,FALSE),"")</f>
        <v>0</v>
      </c>
      <c r="G15" s="401">
        <f>VLOOKUP($B15,Setup!$K$2:$L$33,2,FALSE)</f>
        <v>24</v>
      </c>
      <c r="H15" s="402">
        <f>IF($G15&gt;0,VLOOKUP($G15,ALMD!$A$3:$G$34,7,FALSE),0)</f>
        <v>1.5</v>
      </c>
      <c r="I15" s="403">
        <f>IF(Setup!$B$24="",0,IF($G15&gt;0,VLOOKUP($G15,ALMD!$A$3:$G$34,3,FALSE),0))</f>
        <v>39540</v>
      </c>
      <c r="J15" s="404" t="str">
        <f>IF($I15&gt;0,VLOOKUP($I15,ALMD!$C$3:$G$34,2,FALSE),"bye")</f>
        <v>ΧΟΛΕΒΑΣ ΑΝΤΩΝΙΟΣ</v>
      </c>
      <c r="K15" s="404" t="str">
        <f t="shared" si="0"/>
        <v>ΧΟΛΕΒΑΣ Α</v>
      </c>
      <c r="L15" s="405" t="str">
        <f>IF($I15&gt;0,VLOOKUP($I15,ALMD!$C$3:$G$34,4,FALSE),"")</f>
        <v>ΑΕ ΠΟΡΤΟ ΡΑΦΤΗ</v>
      </c>
      <c r="M15" s="378">
        <v>2</v>
      </c>
      <c r="N15" s="379">
        <f>IF((OR(M15=1,M15=2)),IF(M15=1,I15,I16),"")</f>
        <v>35938</v>
      </c>
      <c r="O15" s="380" t="str">
        <f>IF((OR(M15=1,M15=2)),IF(M15=1,K15,K16),"")</f>
        <v>ΚΟΥΡΚΟΥΛΑΣ Δ</v>
      </c>
      <c r="P15" s="395"/>
      <c r="Q15" s="396"/>
      <c r="R15" s="397"/>
      <c r="S15" s="381"/>
      <c r="T15" s="382"/>
      <c r="U15" s="382"/>
      <c r="V15" s="416"/>
      <c r="W15" s="382"/>
      <c r="X15" s="433"/>
    </row>
    <row r="16" spans="1:31" ht="12" customHeight="1" x14ac:dyDescent="0.25">
      <c r="A16" s="406">
        <v>12</v>
      </c>
      <c r="B16" s="386">
        <f>9-D16+8</f>
        <v>15</v>
      </c>
      <c r="C16" s="387">
        <v>13</v>
      </c>
      <c r="D16" s="388">
        <f t="shared" si="1"/>
        <v>2</v>
      </c>
      <c r="E16" s="389">
        <f>IF($B$2&gt;=C16,1,0)</f>
        <v>0</v>
      </c>
      <c r="F16" s="407">
        <f>IF(NOT($G16="-"),VLOOKUP($G16,ALMD!$A$3:$G$34,2,FALSE),"")</f>
        <v>0</v>
      </c>
      <c r="G16" s="407">
        <f>IF($B$2&gt;=C16,"-",VLOOKUP($B16,Setup!$K$2:$L$33,2,FALSE))</f>
        <v>10</v>
      </c>
      <c r="H16" s="408">
        <f>IF(NOT($G16="-"),VLOOKUP($G16,ALMD!$A$3:$G$34,7,FALSE),0)</f>
        <v>7.5</v>
      </c>
      <c r="I16" s="409">
        <f>IF(Setup!$B$24="",0,IF(NOT($G16="-"),VLOOKUP($G16,ALMD!$A$3:$G$34,3,FALSE),0))</f>
        <v>35938</v>
      </c>
      <c r="J16" s="410" t="str">
        <f>IF($I16&gt;0,VLOOKUP($I16,ALMD!$C$3:$G$34,2,FALSE),"bye")</f>
        <v>ΚΟΥΡΚΟΥΛΑΣ ΔΗΜΗΤΡΗΣ</v>
      </c>
      <c r="K16" s="410" t="str">
        <f t="shared" si="0"/>
        <v>ΚΟΥΡΚΟΥΛΑΣ Δ</v>
      </c>
      <c r="L16" s="411" t="str">
        <f>IF($I16&gt;0,VLOOKUP($I16,ALMD!$C$3:$G$34,4,FALSE),"")</f>
        <v>ΣΑ ΡΑΦΗΝΑΣ</v>
      </c>
      <c r="M16" s="434"/>
      <c r="N16" s="382"/>
      <c r="O16" s="687" t="s">
        <v>1839</v>
      </c>
      <c r="P16" s="381"/>
      <c r="Q16" s="382"/>
      <c r="R16" s="412"/>
      <c r="S16" s="413"/>
      <c r="T16" s="379" t="str">
        <f>IF((OR(S16=1,S16=2)),IF(S16=1,Q14,Q18),"")</f>
        <v/>
      </c>
      <c r="U16" s="380" t="str">
        <f>IF(OR(S16=1,S16=2),IF(OR(AND(R15="",N13&gt;0,N15&gt;0),AND(R19="",N17&gt;0,N19&gt;0)),"* αποτέλεσμα! *",IF(S16=1,R14,R18)),"")</f>
        <v/>
      </c>
      <c r="V16" s="416"/>
      <c r="W16" s="382"/>
      <c r="X16" s="433"/>
    </row>
    <row r="17" spans="1:25" ht="11.4" x14ac:dyDescent="0.25">
      <c r="A17" s="421">
        <v>13</v>
      </c>
      <c r="B17" s="386">
        <f>10-D17+8</f>
        <v>16</v>
      </c>
      <c r="C17" s="399"/>
      <c r="D17" s="388">
        <f t="shared" si="1"/>
        <v>2</v>
      </c>
      <c r="E17" s="400">
        <v>0</v>
      </c>
      <c r="F17" s="423">
        <f>IF(NOT($G17="-"),VLOOKUP($G17,ALMD!$A$3:$G$34,2,FALSE),"")</f>
        <v>0</v>
      </c>
      <c r="G17" s="423">
        <f>VLOOKUP($B17,Setup!$K$2:$L$33,2,FALSE)</f>
        <v>20</v>
      </c>
      <c r="H17" s="425">
        <f>IF($G17&gt;0,VLOOKUP($G17,ALMD!$A$3:$G$34,7,FALSE),0)</f>
        <v>3</v>
      </c>
      <c r="I17" s="426">
        <f>IF(Setup!$B$24="",0,IF($G17&gt;0,VLOOKUP($G17,ALMD!$A$3:$G$34,3,FALSE),0))</f>
        <v>40197</v>
      </c>
      <c r="J17" s="428" t="str">
        <f>IF($I17&gt;0,VLOOKUP($I17,ALMD!$C$3:$G$34,2,FALSE),"bye")</f>
        <v>ΜΥΡΙΛΛΑΣ ΠΑΝΑΓΙΩΤΗΣ-ΣΤΑΜΑΤΙΟΣ</v>
      </c>
      <c r="K17" s="428" t="str">
        <f t="shared" si="0"/>
        <v>ΜΥΡΙΛΛΑΣ Π</v>
      </c>
      <c r="L17" s="432" t="str">
        <f>IF($I17&gt;0,VLOOKUP($I17,ALMD!$C$3:$G$34,4,FALSE),"")</f>
        <v>ΑΟ ΠΕΥΚΗΣ TIE BREAK</v>
      </c>
      <c r="M17" s="378">
        <v>1</v>
      </c>
      <c r="N17" s="379">
        <f>IF((OR(M17=1,M17=2)),IF(M17=1,I17,I18),"")</f>
        <v>40197</v>
      </c>
      <c r="O17" s="380" t="str">
        <f>IF((OR(M17=1,M17=2)),IF(M17=1,K17,K18),"")</f>
        <v>ΜΥΡΙΛΛΑΣ Π</v>
      </c>
      <c r="P17" s="381"/>
      <c r="Q17" s="382"/>
      <c r="R17" s="412"/>
      <c r="S17" s="381"/>
      <c r="T17" s="382"/>
      <c r="U17" s="396"/>
      <c r="V17" s="381"/>
      <c r="W17" s="382"/>
      <c r="X17" s="433"/>
      <c r="Y17" s="347"/>
    </row>
    <row r="18" spans="1:25" ht="11.4" x14ac:dyDescent="0.25">
      <c r="A18" s="421">
        <v>14</v>
      </c>
      <c r="B18" s="386">
        <f>11-D18+8</f>
        <v>17</v>
      </c>
      <c r="C18" s="387">
        <v>11</v>
      </c>
      <c r="D18" s="388">
        <f t="shared" si="1"/>
        <v>2</v>
      </c>
      <c r="E18" s="389">
        <f>IF($B$2&gt;=C18,1,0)</f>
        <v>0</v>
      </c>
      <c r="F18" s="423">
        <f>IF(NOT($G18="-"),VLOOKUP($G18,ALMD!$A$3:$G$34,2,FALSE),"")</f>
        <v>0</v>
      </c>
      <c r="G18" s="423">
        <f>IF($B$2&gt;=C18,"-",VLOOKUP($B18,Setup!$K$2:$L$33,2,FALSE))</f>
        <v>26</v>
      </c>
      <c r="H18" s="425">
        <f>IF(NOT($G18="-"),VLOOKUP($G18,ALMD!$A$3:$G$34,7,FALSE),0)</f>
        <v>0</v>
      </c>
      <c r="I18" s="426">
        <f>IF(Setup!$B$24="",0,IF(NOT($G18="-"),VLOOKUP($G18,ALMD!$A$3:$G$34,3,FALSE),0))</f>
        <v>41311</v>
      </c>
      <c r="J18" s="428" t="str">
        <f>IF($I18&gt;0,VLOOKUP($I18,ALMD!$C$3:$G$34,2,FALSE),"bye")</f>
        <v>ΚΑΛΙΓΑΡΙΔΗΣ ΠΑΝΑΓΙΩΤΗΣ</v>
      </c>
      <c r="K18" s="428" t="str">
        <f t="shared" si="0"/>
        <v>ΚΑΛΙΓΑΡΙΔΗΣ Π</v>
      </c>
      <c r="L18" s="432" t="str">
        <f>IF($I18&gt;0,VLOOKUP($I18,ALMD!$C$3:$G$34,4,FALSE),"")</f>
        <v>ΑΟ ΑΤΛΑΝΤΙΣ</v>
      </c>
      <c r="M18" s="395"/>
      <c r="N18" s="396"/>
      <c r="O18" s="686" t="s">
        <v>1840</v>
      </c>
      <c r="P18" s="378"/>
      <c r="Q18" s="379" t="str">
        <f>IF((OR(P18=1,P18=2)),IF(P18=1,N17,N19),"")</f>
        <v/>
      </c>
      <c r="R18" s="380" t="str">
        <f>IF(OR(P18=1,P18=2),IF(OR(AND(O18="",I17&gt;0,I18&gt;0),AND(O20="",I19&gt;0,I20&gt;0)),"* αποτέλεσμα! *",IF(P18=1,O17,O19)),"")</f>
        <v/>
      </c>
      <c r="S18" s="416"/>
      <c r="T18" s="382"/>
      <c r="U18" s="382"/>
      <c r="V18" s="381"/>
      <c r="W18" s="382"/>
      <c r="X18" s="433"/>
      <c r="Y18" s="347"/>
    </row>
    <row r="19" spans="1:25" ht="11.4" x14ac:dyDescent="0.25">
      <c r="A19" s="398">
        <v>15</v>
      </c>
      <c r="B19" s="386">
        <f>12-D19+8</f>
        <v>18</v>
      </c>
      <c r="C19" s="387">
        <f>B20</f>
        <v>6</v>
      </c>
      <c r="D19" s="388">
        <f t="shared" si="1"/>
        <v>2</v>
      </c>
      <c r="E19" s="389">
        <f>IF($B$2&gt;=C19,1,0)</f>
        <v>0</v>
      </c>
      <c r="F19" s="401">
        <f>IF(NOT($G19="-"),VLOOKUP($G19,ALMD!$A$3:$G$34,2,FALSE),"")</f>
        <v>0</v>
      </c>
      <c r="G19" s="401">
        <f>IF($B$2&gt;=C19,"-",VLOOKUP($B19,Setup!$K$2:$L$33,2,FALSE))</f>
        <v>14</v>
      </c>
      <c r="H19" s="402">
        <f>IF(NOT($G19="-"),VLOOKUP($G19,ALMD!$A$3:$G$34,7,FALSE),0)</f>
        <v>5</v>
      </c>
      <c r="I19" s="403">
        <f>IF(Setup!$B$24="",0,IF(NOT($G19="-"),VLOOKUP($G19,ALMD!$A$3:$G$34,3,FALSE),0))</f>
        <v>37778</v>
      </c>
      <c r="J19" s="404" t="str">
        <f>IF($I19&gt;0,VLOOKUP($I19,ALMD!$C$3:$G$34,2,FALSE),"bye")</f>
        <v>ΠΛΑΤΣΙΩΤΑΣ ΔΗΜΗΤΡΙΟΣ</v>
      </c>
      <c r="K19" s="404" t="str">
        <f t="shared" si="0"/>
        <v>ΠΛΑΤΣΙΩΤΑΣ Δ</v>
      </c>
      <c r="L19" s="405" t="str">
        <f>IF($I19&gt;0,VLOOKUP($I19,ALMD!$C$3:$G$34,4,FALSE),"")</f>
        <v>ΑΟΑ ΑΤΤΙΚΟΣ ΗΛΙΟΣ</v>
      </c>
      <c r="M19" s="378">
        <v>2</v>
      </c>
      <c r="N19" s="379">
        <f>IF((OR(M19=1,M19=2)),IF(M19=1,I19,I20),"")</f>
        <v>37736</v>
      </c>
      <c r="O19" s="380" t="str">
        <f>IF((OR(M19=1,M19=2)),IF(M19=1,K19,K20),"")</f>
        <v>ΔΕΛΛΑΠΟΡΤΑΣ Θ</v>
      </c>
      <c r="P19" s="395"/>
      <c r="Q19" s="396"/>
      <c r="R19" s="396"/>
      <c r="S19" s="381"/>
      <c r="T19" s="382"/>
      <c r="U19" s="382"/>
      <c r="V19" s="381"/>
      <c r="W19" s="382"/>
      <c r="X19" s="433"/>
      <c r="Y19" s="347"/>
    </row>
    <row r="20" spans="1:25" ht="11.4" x14ac:dyDescent="0.25">
      <c r="A20" s="406">
        <v>16</v>
      </c>
      <c r="B20" s="367">
        <f>VALUE(Setup!E6)</f>
        <v>6</v>
      </c>
      <c r="C20" s="399"/>
      <c r="D20" s="388">
        <f t="shared" si="1"/>
        <v>2</v>
      </c>
      <c r="E20" s="400">
        <v>0</v>
      </c>
      <c r="F20" s="407">
        <f>IF(NOT($G20="-"),VLOOKUP($G20,ALMD!$A$3:$G$34,2,FALSE),"")</f>
        <v>0</v>
      </c>
      <c r="G20" s="418">
        <f>VLOOKUP($B20,Setup!$K$2:$L$33,2,FALSE)</f>
        <v>6</v>
      </c>
      <c r="H20" s="408">
        <f>IF($G20&gt;0,VLOOKUP($G20,ALMD!$A$3:$G$34,7,FALSE),0)</f>
        <v>14.8</v>
      </c>
      <c r="I20" s="409">
        <f>IF(Setup!$B$24="",0,IF($G20&gt;0,VLOOKUP($G20,ALMD!$A$3:$G$34,3,FALSE),0))</f>
        <v>37736</v>
      </c>
      <c r="J20" s="419" t="str">
        <f>IF($I20&gt;0,VLOOKUP($I20,ALMD!$C$3:$G$34,2,FALSE),"bye")</f>
        <v>ΔΕΛΛΑΠΟΡΤΑΣ ΘΕΟΔΩΡΟΣ</v>
      </c>
      <c r="K20" s="410" t="str">
        <f t="shared" si="0"/>
        <v>ΔΕΛΛΑΠΟΡΤΑΣ Θ</v>
      </c>
      <c r="L20" s="420" t="str">
        <f>IF($I20&gt;0,VLOOKUP($I20,ALMD!$C$3:$G$34,4,FALSE),"")</f>
        <v>ΑΟ ΦΙΛΙΠΠΟΣ ΠΟΛΥΔΡΟΣΟΥ</v>
      </c>
      <c r="M20" s="395"/>
      <c r="N20" s="396"/>
      <c r="O20" s="687" t="s">
        <v>1841</v>
      </c>
      <c r="P20" s="381"/>
      <c r="Q20" s="382"/>
      <c r="R20" s="382"/>
      <c r="S20" s="381"/>
      <c r="T20" s="382"/>
      <c r="U20" s="382"/>
      <c r="V20" s="435"/>
      <c r="W20" s="379" t="str">
        <f>IF((OR(V20=1,V20=2)),IF(V20=1,W12,W28),"")</f>
        <v/>
      </c>
      <c r="X20" s="436" t="str">
        <f>IF((OR(V20=1,V20=2)),IF(V20=1,X12,X28),"")</f>
        <v/>
      </c>
      <c r="Y20" s="347"/>
    </row>
    <row r="21" spans="1:25" ht="11.4" x14ac:dyDescent="0.25">
      <c r="A21" s="421">
        <v>17</v>
      </c>
      <c r="B21" s="367">
        <f>VALUE(Setup!E7)</f>
        <v>5</v>
      </c>
      <c r="C21" s="399"/>
      <c r="D21" s="388">
        <f t="shared" si="1"/>
        <v>2</v>
      </c>
      <c r="E21" s="400">
        <v>0</v>
      </c>
      <c r="F21" s="423">
        <f>IF(NOT($G21="-"),VLOOKUP($G21,ALMD!$A$3:$G$34,2,FALSE),"")</f>
        <v>0</v>
      </c>
      <c r="G21" s="424">
        <f>VLOOKUP($B21,Setup!$K$2:$L$33,2,FALSE)</f>
        <v>5</v>
      </c>
      <c r="H21" s="425">
        <f>IF($G21&gt;0,VLOOKUP($G21,ALMD!$A$3:$G$34,7,FALSE),0)</f>
        <v>20.2</v>
      </c>
      <c r="I21" s="426">
        <f>IF(Setup!$B$24="",0,IF($G21&gt;0,VLOOKUP($G21,ALMD!$A$3:$G$34,3,FALSE),0))</f>
        <v>35971</v>
      </c>
      <c r="J21" s="427" t="str">
        <f>IF($I21&gt;0,VLOOKUP($I21,ALMD!$C$3:$G$34,2,FALSE),"bye")</f>
        <v>ΖΕΡΒΑΣ ΔΗΜΗΤΡΗΣ</v>
      </c>
      <c r="K21" s="428" t="str">
        <f t="shared" si="0"/>
        <v>ΖΕΡΒΑΣ Δ</v>
      </c>
      <c r="L21" s="429" t="str">
        <f>IF($I21&gt;0,VLOOKUP($I21,ALMD!$C$3:$G$34,4,FALSE),"")</f>
        <v>ΑΚΑ ΜΑΡΑΘΩΝΑ</v>
      </c>
      <c r="M21" s="378">
        <v>1</v>
      </c>
      <c r="N21" s="379">
        <f>IF((OR(M21=1,M21=2)),IF(M21=1,I21,I22),"")</f>
        <v>35971</v>
      </c>
      <c r="O21" s="380" t="str">
        <f>IF((OR(M21=1,M21=2)),IF(M21=1,K21,K22),"")</f>
        <v>ΖΕΡΒΑΣ Δ</v>
      </c>
      <c r="P21" s="381"/>
      <c r="Q21" s="382"/>
      <c r="R21" s="382"/>
      <c r="S21" s="383"/>
      <c r="T21" s="384"/>
      <c r="U21" s="382"/>
      <c r="V21" s="381"/>
      <c r="W21" s="382"/>
      <c r="X21" s="437"/>
      <c r="Y21" s="347"/>
    </row>
    <row r="22" spans="1:25" ht="11.4" x14ac:dyDescent="0.25">
      <c r="A22" s="385">
        <v>18</v>
      </c>
      <c r="B22" s="386">
        <f>13-D22+8</f>
        <v>18</v>
      </c>
      <c r="C22" s="387">
        <f>B21</f>
        <v>5</v>
      </c>
      <c r="D22" s="388">
        <f t="shared" si="1"/>
        <v>3</v>
      </c>
      <c r="E22" s="389">
        <f>IF($B$2&gt;=C22,1,0)</f>
        <v>1</v>
      </c>
      <c r="F22" s="390" t="str">
        <f>IF(NOT($G22="-"),VLOOKUP($G22,ALMD!$A$3:$G$34,2,FALSE),"")</f>
        <v/>
      </c>
      <c r="G22" s="390" t="str">
        <f>IF($B$2&gt;=C22,"-",VLOOKUP($B22,Setup!$K$2:$L$33,2,FALSE))</f>
        <v>-</v>
      </c>
      <c r="H22" s="391">
        <f>IF(NOT($G22="-"),VLOOKUP($G22,ALMD!$A$3:$G$34,7,FALSE),0)</f>
        <v>0</v>
      </c>
      <c r="I22" s="392">
        <f>IF(Setup!$B$24="",0,IF(NOT($G22="-"),VLOOKUP($G22,ALMD!$A$3:$G$34,3,FALSE),0))</f>
        <v>0</v>
      </c>
      <c r="J22" s="393" t="str">
        <f>IF($I22&gt;0,VLOOKUP($I22,ALMD!$C$3:$G$34,2,FALSE),"bye")</f>
        <v>bye</v>
      </c>
      <c r="K22" s="393" t="str">
        <f t="shared" si="0"/>
        <v/>
      </c>
      <c r="L22" s="394" t="str">
        <f>IF($I22&gt;0,VLOOKUP($I22,ALMD!$C$3:$G$34,4,FALSE),"")</f>
        <v/>
      </c>
      <c r="M22" s="395"/>
      <c r="N22" s="396"/>
      <c r="O22" s="397"/>
      <c r="P22" s="378"/>
      <c r="Q22" s="379" t="str">
        <f>IF((OR(P22=1,P22=2)),IF(P22=1,N21,N23),"")</f>
        <v/>
      </c>
      <c r="R22" s="380" t="str">
        <f>IF(OR(P22=1,P22=2),IF(OR(AND(O22="",I21&gt;0,I22&gt;0),AND(O24="",I23&gt;0,I24&gt;0)),"* αποτέλεσμα! *",IF(P22=1,O21,O23)),"")</f>
        <v/>
      </c>
      <c r="S22" s="381"/>
      <c r="T22" s="382"/>
      <c r="U22" s="382"/>
      <c r="V22" s="381"/>
      <c r="W22" s="382"/>
      <c r="X22" s="433"/>
      <c r="Y22" s="347"/>
    </row>
    <row r="23" spans="1:25" ht="11.4" x14ac:dyDescent="0.25">
      <c r="A23" s="398">
        <v>19</v>
      </c>
      <c r="B23" s="386">
        <f>14-D23+8</f>
        <v>19</v>
      </c>
      <c r="C23" s="399"/>
      <c r="D23" s="388">
        <f t="shared" si="1"/>
        <v>3</v>
      </c>
      <c r="E23" s="400">
        <v>0</v>
      </c>
      <c r="F23" s="401">
        <f>IF(NOT($G23="-"),VLOOKUP($G23,ALMD!$A$3:$G$34,2,FALSE),"")</f>
        <v>0</v>
      </c>
      <c r="G23" s="401">
        <f>VLOOKUP($B23,Setup!$K$2:$L$33,2,FALSE)</f>
        <v>9</v>
      </c>
      <c r="H23" s="402">
        <f>IF($G23&gt;0,VLOOKUP($G23,ALMD!$A$3:$G$34,7,FALSE),0)</f>
        <v>12.9</v>
      </c>
      <c r="I23" s="403">
        <f>IF(Setup!$B$24="",0,IF($G23&gt;0,VLOOKUP($G23,ALMD!$A$3:$G$34,3,FALSE),0))</f>
        <v>40314</v>
      </c>
      <c r="J23" s="404" t="str">
        <f>IF($I23&gt;0,VLOOKUP($I23,ALMD!$C$3:$G$34,2,FALSE),"bye")</f>
        <v>ΠΑΠΑΝΔΡΕΟΥ ΙΩΑΝΝΗΣ-ΠΑΥΛΟΣ</v>
      </c>
      <c r="K23" s="404" t="str">
        <f t="shared" si="0"/>
        <v>ΠΑΠΑΝΔΡΕΟΥ Ι</v>
      </c>
      <c r="L23" s="405" t="str">
        <f>IF($I23&gt;0,VLOOKUP($I23,ALMD!$C$3:$G$34,4,FALSE),"")</f>
        <v>ΑΟ ΑΤΛΑΝΤΙΣ</v>
      </c>
      <c r="M23" s="378">
        <v>1</v>
      </c>
      <c r="N23" s="379">
        <f>IF((OR(M23=1,M23=2)),IF(M23=1,I23,I24),"")</f>
        <v>40314</v>
      </c>
      <c r="O23" s="380" t="str">
        <f>IF((OR(M23=1,M23=2)),IF(M23=1,K23,K24),"")</f>
        <v>ΠΑΠΑΝΔΡΕΟΥ Ι</v>
      </c>
      <c r="P23" s="395"/>
      <c r="Q23" s="396"/>
      <c r="R23" s="397"/>
      <c r="S23" s="381"/>
      <c r="T23" s="382"/>
      <c r="U23" s="382"/>
      <c r="V23" s="381"/>
      <c r="W23" s="382"/>
      <c r="X23" s="433"/>
      <c r="Y23" s="347"/>
    </row>
    <row r="24" spans="1:25" ht="11.4" x14ac:dyDescent="0.25">
      <c r="A24" s="406">
        <v>20</v>
      </c>
      <c r="B24" s="386">
        <f>15-D24+8</f>
        <v>20</v>
      </c>
      <c r="C24" s="387">
        <v>12</v>
      </c>
      <c r="D24" s="388">
        <f t="shared" si="1"/>
        <v>3</v>
      </c>
      <c r="E24" s="389">
        <f>IF($B$2&gt;=C24,1,0)</f>
        <v>0</v>
      </c>
      <c r="F24" s="407">
        <f>IF(NOT($G24="-"),VLOOKUP($G24,ALMD!$A$3:$G$34,2,FALSE),"")</f>
        <v>0</v>
      </c>
      <c r="G24" s="407">
        <f>IF($B$2&gt;=C24,"-",VLOOKUP($B24,Setup!$K$2:$L$33,2,FALSE))</f>
        <v>18</v>
      </c>
      <c r="H24" s="408">
        <f>IF(NOT($G24="-"),VLOOKUP($G24,ALMD!$A$3:$G$34,7,FALSE),0)</f>
        <v>3.5</v>
      </c>
      <c r="I24" s="409">
        <f>IF(Setup!$B$24="",0,IF(NOT($G24="-"),VLOOKUP($G24,ALMD!$A$3:$G$34,3,FALSE),0))</f>
        <v>38818</v>
      </c>
      <c r="J24" s="410" t="str">
        <f>IF($I24&gt;0,VLOOKUP($I24,ALMD!$C$3:$G$34,2,FALSE),"bye")</f>
        <v>ΠΑΠΑΖΗΚΟΣ ΧΡΗΣΤΟΣ</v>
      </c>
      <c r="K24" s="410" t="str">
        <f t="shared" si="0"/>
        <v>ΠΑΠΑΖΗΚΟΣ Χ</v>
      </c>
      <c r="L24" s="411" t="str">
        <f>IF($I24&gt;0,VLOOKUP($I24,ALMD!$C$3:$G$34,4,FALSE),"")</f>
        <v>ΟΑ ΑΘΗΝΩΝ</v>
      </c>
      <c r="M24" s="395"/>
      <c r="N24" s="382"/>
      <c r="O24" s="685" t="s">
        <v>1842</v>
      </c>
      <c r="P24" s="381"/>
      <c r="Q24" s="382"/>
      <c r="R24" s="412"/>
      <c r="S24" s="378"/>
      <c r="T24" s="379" t="str">
        <f>IF((OR(S24=1,S24=2)),IF(S24=1,Q22,Q26),"")</f>
        <v/>
      </c>
      <c r="U24" s="380" t="str">
        <f>IF(OR(S24=1,S24=2),IF(OR(AND(R23="",N21&gt;0,N23&gt;0),AND(R27="",N25&gt;0,N27&gt;0)),"* αποτέλεσμα! *",IF(S24=1,R22,R26)),"")</f>
        <v/>
      </c>
      <c r="V24" s="381"/>
      <c r="W24" s="382"/>
      <c r="X24" s="433"/>
      <c r="Y24" s="347"/>
    </row>
    <row r="25" spans="1:25" ht="11.4" x14ac:dyDescent="0.25">
      <c r="A25" s="421">
        <v>21</v>
      </c>
      <c r="B25" s="386">
        <f>16-D25+8</f>
        <v>21</v>
      </c>
      <c r="C25" s="399"/>
      <c r="D25" s="388">
        <f t="shared" si="1"/>
        <v>3</v>
      </c>
      <c r="E25" s="400">
        <v>0</v>
      </c>
      <c r="F25" s="423">
        <f>IF(NOT($G25="-"),VLOOKUP($G25,ALMD!$A$3:$G$34,2,FALSE),"")</f>
        <v>0</v>
      </c>
      <c r="G25" s="423">
        <f>VLOOKUP($B25,Setup!$K$2:$L$33,2,FALSE)</f>
        <v>16</v>
      </c>
      <c r="H25" s="425">
        <f>IF($G25&gt;0,VLOOKUP($G25,ALMD!$A$3:$G$34,7,FALSE),0)</f>
        <v>4.2</v>
      </c>
      <c r="I25" s="426">
        <f>IF(Setup!$B$24="",0,IF($G25&gt;0,VLOOKUP($G25,ALMD!$A$3:$G$34,3,FALSE),0))</f>
        <v>40312</v>
      </c>
      <c r="J25" s="428" t="str">
        <f>IF($I25&gt;0,VLOOKUP($I25,ALMD!$C$3:$G$34,2,FALSE),"bye")</f>
        <v>ΜΑΛΑΒΑΖΟΣ ΙΩΑΝΝΗΣ</v>
      </c>
      <c r="K25" s="428" t="str">
        <f t="shared" si="0"/>
        <v>ΜΑΛΑΒΑΖΟΣ Ι</v>
      </c>
      <c r="L25" s="432" t="str">
        <f>IF($I25&gt;0,VLOOKUP($I25,ALMD!$C$3:$G$34,4,FALSE),"")</f>
        <v>ΟΑ ΑΘΗΝΩΝ</v>
      </c>
      <c r="M25" s="378">
        <v>2</v>
      </c>
      <c r="N25" s="379">
        <f>IF((OR(M25=1,M25=2)),IF(M25=1,I25,I26),"")</f>
        <v>39397</v>
      </c>
      <c r="O25" s="380" t="str">
        <f>IF((OR(M25=1,M25=2)),IF(M25=1,K25,K26),"")</f>
        <v>ΓΚΑΓΚΟΜΟΙΡΟΣ Ε</v>
      </c>
      <c r="P25" s="381"/>
      <c r="Q25" s="382"/>
      <c r="R25" s="412"/>
      <c r="S25" s="381"/>
      <c r="T25" s="382"/>
      <c r="U25" s="396"/>
      <c r="V25" s="416"/>
      <c r="W25" s="382"/>
      <c r="X25" s="433"/>
      <c r="Y25" s="347"/>
    </row>
    <row r="26" spans="1:25" ht="11.4" x14ac:dyDescent="0.25">
      <c r="A26" s="421">
        <v>22</v>
      </c>
      <c r="B26" s="386">
        <f>17-D26+8</f>
        <v>22</v>
      </c>
      <c r="C26" s="387">
        <v>14</v>
      </c>
      <c r="D26" s="388">
        <f t="shared" si="1"/>
        <v>3</v>
      </c>
      <c r="E26" s="389">
        <f>IF($B$2&gt;=C26,1,0)</f>
        <v>0</v>
      </c>
      <c r="F26" s="423">
        <f>IF(NOT($G26="-"),VLOOKUP($G26,ALMD!$A$3:$G$34,2,FALSE),"")</f>
        <v>0</v>
      </c>
      <c r="G26" s="423">
        <f>IF($B$2&gt;=C26,"-",VLOOKUP($B26,Setup!$K$2:$L$33,2,FALSE))</f>
        <v>21</v>
      </c>
      <c r="H26" s="425">
        <f>IF(NOT($G26="-"),VLOOKUP($G26,ALMD!$A$3:$G$34,7,FALSE),0)</f>
        <v>2.4</v>
      </c>
      <c r="I26" s="426">
        <f>IF(Setup!$B$24="",0,IF(NOT($G26="-"),VLOOKUP($G26,ALMD!$A$3:$G$34,3,FALSE),0))</f>
        <v>39397</v>
      </c>
      <c r="J26" s="428" t="str">
        <f>IF($I26&gt;0,VLOOKUP($I26,ALMD!$C$3:$G$34,2,FALSE),"bye")</f>
        <v>ΓΚΑΓΚΟΜΟΙΡΟΣ ΕΥΣΤΡΑΤΙΟΣ</v>
      </c>
      <c r="K26" s="428" t="str">
        <f t="shared" si="0"/>
        <v>ΓΚΑΓΚΟΜΟΙΡΟΣ Ε</v>
      </c>
      <c r="L26" s="432" t="str">
        <f>IF($I26&gt;0,VLOOKUP($I26,ALMD!$C$3:$G$34,4,FALSE),"")</f>
        <v>ΑΟΑ ΦΙΛΟΘΕΗΣ</v>
      </c>
      <c r="M26" s="395"/>
      <c r="N26" s="396"/>
      <c r="O26" s="686" t="s">
        <v>1837</v>
      </c>
      <c r="P26" s="378"/>
      <c r="Q26" s="379" t="str">
        <f>IF((OR(P26=1,P26=2)),IF(P26=1,N25,N27),"")</f>
        <v/>
      </c>
      <c r="R26" s="380" t="str">
        <f>IF(OR(P26=1,P26=2),IF(OR(AND(O26="",I25&gt;0,I26&gt;0),AND(O28="",I27&gt;0,I28&gt;0)),"* αποτέλεσμα! *",IF(P26=1,O25,O27)),"")</f>
        <v/>
      </c>
      <c r="S26" s="416"/>
      <c r="T26" s="382"/>
      <c r="U26" s="382"/>
      <c r="V26" s="416"/>
      <c r="W26" s="382"/>
      <c r="X26" s="433"/>
      <c r="Y26" s="347"/>
    </row>
    <row r="27" spans="1:25" ht="11.4" x14ac:dyDescent="0.25">
      <c r="A27" s="398">
        <v>23</v>
      </c>
      <c r="B27" s="386">
        <f>18-D27+8</f>
        <v>22</v>
      </c>
      <c r="C27" s="431">
        <f>B28</f>
        <v>3</v>
      </c>
      <c r="D27" s="388">
        <f t="shared" si="1"/>
        <v>4</v>
      </c>
      <c r="E27" s="389">
        <f>IF($B$2&gt;=C27,1,0)</f>
        <v>1</v>
      </c>
      <c r="F27" s="401" t="str">
        <f>IF(NOT($G27="-"),VLOOKUP($G27,ALMD!$A$3:$G$34,2,FALSE),"")</f>
        <v/>
      </c>
      <c r="G27" s="401" t="str">
        <f>IF($B$2&gt;=C27,"-",VLOOKUP($B27,Setup!$K$2:$L$33,2,FALSE))</f>
        <v>-</v>
      </c>
      <c r="H27" s="402">
        <f>IF(NOT($G27="-"),VLOOKUP($G27,ALMD!$A$3:$G$34,7,FALSE),0)</f>
        <v>0</v>
      </c>
      <c r="I27" s="403">
        <f>IF(Setup!$B$24="",0,IF(NOT($G27="-"),VLOOKUP($G27,ALMD!$A$3:$G$34,3,FALSE),0))</f>
        <v>0</v>
      </c>
      <c r="J27" s="404" t="str">
        <f>IF($I27&gt;0,VLOOKUP($I27,ALMD!$C$3:$G$34,2,FALSE),"bye")</f>
        <v>bye</v>
      </c>
      <c r="K27" s="404" t="str">
        <f t="shared" si="0"/>
        <v/>
      </c>
      <c r="L27" s="405" t="str">
        <f>IF($I27&gt;0,VLOOKUP($I27,ALMD!$C$3:$G$34,4,FALSE),"")</f>
        <v/>
      </c>
      <c r="M27" s="378">
        <v>2</v>
      </c>
      <c r="N27" s="379">
        <f>IF((OR(M27=1,M27=2)),IF(M27=1,I27,I28),"")</f>
        <v>38486</v>
      </c>
      <c r="O27" s="380" t="str">
        <f>IF((OR(M27=1,M27=2)),IF(M27=1,K27,K28),"")</f>
        <v>ΛΕΒΕΝΤΗΣ Α</v>
      </c>
      <c r="P27" s="395"/>
      <c r="Q27" s="396"/>
      <c r="R27" s="396"/>
      <c r="S27" s="381"/>
      <c r="T27" s="382"/>
      <c r="U27" s="382"/>
      <c r="V27" s="416"/>
      <c r="W27" s="382"/>
      <c r="X27" s="433"/>
      <c r="Y27" s="347"/>
    </row>
    <row r="28" spans="1:25" ht="11.4" x14ac:dyDescent="0.25">
      <c r="A28" s="406">
        <v>24</v>
      </c>
      <c r="B28" s="438">
        <f>VALUE(Setup!E3)</f>
        <v>3</v>
      </c>
      <c r="C28" s="399"/>
      <c r="D28" s="388">
        <f t="shared" si="1"/>
        <v>4</v>
      </c>
      <c r="E28" s="400">
        <v>0</v>
      </c>
      <c r="F28" s="407">
        <f>IF(NOT($G28="-"),VLOOKUP($G28,ALMD!$A$3:$G$34,2,FALSE),"")</f>
        <v>0</v>
      </c>
      <c r="G28" s="418">
        <f>VLOOKUP($B28,Setup!$K$2:$L$33,2,FALSE)</f>
        <v>3</v>
      </c>
      <c r="H28" s="408">
        <f>IF($G28&gt;0,VLOOKUP($G28,ALMD!$A$3:$G$34,7,FALSE),0)</f>
        <v>28.5</v>
      </c>
      <c r="I28" s="409">
        <f>IF(Setup!$B$24="",0,IF($G28&gt;0,VLOOKUP($G28,ALMD!$A$3:$G$34,3,FALSE),0))</f>
        <v>38486</v>
      </c>
      <c r="J28" s="419" t="str">
        <f>IF($I28&gt;0,VLOOKUP($I28,ALMD!$C$3:$G$34,2,FALSE),"bye")</f>
        <v>ΛΕΒΕΝΤΗΣ ΑΘΑΝΑΣΙΟΣ</v>
      </c>
      <c r="K28" s="410" t="str">
        <f t="shared" si="0"/>
        <v>ΛΕΒΕΝΤΗΣ Α</v>
      </c>
      <c r="L28" s="420" t="str">
        <f>IF($I28&gt;0,VLOOKUP($I28,ALMD!$C$3:$G$34,4,FALSE),"")</f>
        <v>ΑΟΑ ΥΕΛΟΥ</v>
      </c>
      <c r="M28" s="395"/>
      <c r="N28" s="396"/>
      <c r="O28" s="396"/>
      <c r="P28" s="383"/>
      <c r="Q28" s="384"/>
      <c r="R28" s="382"/>
      <c r="S28" s="383"/>
      <c r="T28" s="384"/>
      <c r="U28" s="382"/>
      <c r="V28" s="378"/>
      <c r="W28" s="379" t="str">
        <f>IF((OR(V28=1,V28=2)),IF(V28=1,T24,T32),"")</f>
        <v/>
      </c>
      <c r="X28" s="439" t="str">
        <f>IF(OR(V28=1,V28=2),IF(OR(U25="",U33=""),"* αποτέλεσμα! *",IF(V28=1,U24,U32)),"")</f>
        <v/>
      </c>
      <c r="Y28" s="347"/>
    </row>
    <row r="29" spans="1:25" ht="11.4" x14ac:dyDescent="0.25">
      <c r="A29" s="421">
        <v>25</v>
      </c>
      <c r="B29" s="367">
        <f>VALUE(Setup!E8)</f>
        <v>8</v>
      </c>
      <c r="C29" s="399"/>
      <c r="D29" s="388">
        <f t="shared" si="1"/>
        <v>4</v>
      </c>
      <c r="E29" s="400">
        <v>0</v>
      </c>
      <c r="F29" s="423">
        <f>IF(NOT($G29="-"),VLOOKUP($G29,ALMD!$A$3:$G$34,2,FALSE),"")</f>
        <v>0</v>
      </c>
      <c r="G29" s="424">
        <f>VLOOKUP($B29,Setup!$K$2:$L$33,2,FALSE)</f>
        <v>8</v>
      </c>
      <c r="H29" s="425">
        <f>IF($G29&gt;0,VLOOKUP($G29,ALMD!$A$3:$G$34,7,FALSE),0)</f>
        <v>13.6</v>
      </c>
      <c r="I29" s="426">
        <f>IF(Setup!$B$24="",0,IF($G29&gt;0,VLOOKUP($G29,ALMD!$A$3:$G$34,3,FALSE),0))</f>
        <v>40530</v>
      </c>
      <c r="J29" s="427" t="str">
        <f>IF($I29&gt;0,VLOOKUP($I29,ALMD!$C$3:$G$34,2,FALSE),"bye")</f>
        <v>ΛΥΤΡΑΣ ΚΩΝΣΤΑΝΤΙΝΟΣ</v>
      </c>
      <c r="K29" s="428" t="str">
        <f t="shared" si="0"/>
        <v>ΛΥΤΡΑΣ Κ</v>
      </c>
      <c r="L29" s="429" t="str">
        <f>IF($I29&gt;0,VLOOKUP($I29,ALMD!$C$3:$G$34,4,FALSE),"")</f>
        <v>ΑΟΑ ΦΙΛΟΘΕΗΣ</v>
      </c>
      <c r="M29" s="378">
        <v>1</v>
      </c>
      <c r="N29" s="379">
        <f>IF((OR(M29=1,M29=2)),IF(M29=1,I29,I30),"")</f>
        <v>40530</v>
      </c>
      <c r="O29" s="380" t="str">
        <f>IF((OR(M29=1,M29=2)),IF(M29=1,K29,K30),"")</f>
        <v>ΛΥΤΡΑΣ Κ</v>
      </c>
      <c r="P29" s="381"/>
      <c r="Q29" s="382"/>
      <c r="R29" s="382"/>
      <c r="S29" s="383"/>
      <c r="T29" s="384"/>
      <c r="U29" s="412"/>
      <c r="V29" s="381"/>
      <c r="W29" s="382"/>
      <c r="X29" s="440"/>
      <c r="Y29" s="347"/>
    </row>
    <row r="30" spans="1:25" ht="11.4" x14ac:dyDescent="0.25">
      <c r="A30" s="385">
        <v>26</v>
      </c>
      <c r="B30" s="386">
        <f>19-D30+8</f>
        <v>23</v>
      </c>
      <c r="C30" s="387">
        <f>B29</f>
        <v>8</v>
      </c>
      <c r="D30" s="388">
        <f t="shared" si="1"/>
        <v>4</v>
      </c>
      <c r="E30" s="389">
        <f>IF($B$2&gt;=C30,1,0)</f>
        <v>0</v>
      </c>
      <c r="F30" s="390">
        <f>IF(NOT($G30="-"),VLOOKUP($G30,ALMD!$A$3:$G$34,2,FALSE),"")</f>
        <v>0</v>
      </c>
      <c r="G30" s="390">
        <f>IF($B$2&gt;=C30,"-",VLOOKUP($B30,Setup!$K$2:$L$33,2,FALSE))</f>
        <v>17</v>
      </c>
      <c r="H30" s="391">
        <f>IF(NOT($G30="-"),VLOOKUP($G30,ALMD!$A$3:$G$34,7,FALSE),0)</f>
        <v>4.0999999999999996</v>
      </c>
      <c r="I30" s="392">
        <f>IF(Setup!$B$24="",0,IF(NOT($G30="-"),VLOOKUP($G30,ALMD!$A$3:$G$34,3,FALSE),0))</f>
        <v>38973</v>
      </c>
      <c r="J30" s="393" t="str">
        <f>IF($I30&gt;0,VLOOKUP($I30,ALMD!$C$3:$G$34,2,FALSE),"bye")</f>
        <v>ΝΙΚΗΤΑΚΗΣ ΓΕΩΡΓΙΟΣ</v>
      </c>
      <c r="K30" s="393" t="str">
        <f t="shared" si="0"/>
        <v>ΝΙΚΗΤΑΚΗΣ Γ</v>
      </c>
      <c r="L30" s="394" t="str">
        <f>IF($I30&gt;0,VLOOKUP($I30,ALMD!$C$3:$G$34,4,FALSE),"")</f>
        <v>ΑΟ ΚΗΦΙΣΙΑΣ</v>
      </c>
      <c r="M30" s="395"/>
      <c r="N30" s="396"/>
      <c r="O30" s="686" t="s">
        <v>1843</v>
      </c>
      <c r="P30" s="378"/>
      <c r="Q30" s="379" t="str">
        <f>IF((OR(P30=1,P30=2)),IF(P30=1,N29,N31),"")</f>
        <v/>
      </c>
      <c r="R30" s="380" t="str">
        <f>IF(OR(P30=1,P30=2),IF(OR(AND(O30="",I29&gt;0,I30&gt;0),AND(O32="",I31&gt;0,I32&gt;0)),"* αποτέλεσμα! *",IF(P30=1,O29,O31)),"")</f>
        <v/>
      </c>
      <c r="S30" s="381"/>
      <c r="T30" s="382"/>
      <c r="U30" s="412"/>
      <c r="V30" s="381"/>
      <c r="W30" s="382"/>
      <c r="X30" s="382"/>
      <c r="Y30" s="347"/>
    </row>
    <row r="31" spans="1:25" ht="11.4" x14ac:dyDescent="0.25">
      <c r="A31" s="441">
        <v>27</v>
      </c>
      <c r="B31" s="386">
        <f>20-D31+8</f>
        <v>24</v>
      </c>
      <c r="C31" s="399"/>
      <c r="D31" s="388">
        <f t="shared" si="1"/>
        <v>4</v>
      </c>
      <c r="E31" s="400">
        <v>0</v>
      </c>
      <c r="F31" s="442">
        <f>IF(NOT($G31="-"),VLOOKUP($G31,ALMD!$A$3:$G$34,2,FALSE),"")</f>
        <v>0</v>
      </c>
      <c r="G31" s="442">
        <f>VLOOKUP($B31,Setup!$K$2:$L$33,2,FALSE)</f>
        <v>27</v>
      </c>
      <c r="H31" s="443">
        <f>IF($G31&gt;0,VLOOKUP($G31,ALMD!$A$3:$G$34,7,FALSE),0)</f>
        <v>0</v>
      </c>
      <c r="I31" s="444">
        <f>IF(Setup!$B$24="",0,IF($G31&gt;0,VLOOKUP($G31,ALMD!$A$3:$G$34,3,FALSE),0))</f>
        <v>39840</v>
      </c>
      <c r="J31" s="445" t="str">
        <f>IF($I31&gt;0,VLOOKUP($I31,ALMD!$C$3:$G$34,2,FALSE),"bye")</f>
        <v>ΣΤΑΦΥΛΟΠΑΤΗΣ ΣΥΜΕΩΝ</v>
      </c>
      <c r="K31" s="445" t="str">
        <f t="shared" si="0"/>
        <v>ΣΤΑΦΥΛΟΠΑΤΗΣ Σ</v>
      </c>
      <c r="L31" s="446" t="str">
        <f>IF($I31&gt;0,VLOOKUP($I31,ALMD!$C$3:$G$34,4,FALSE),"")</f>
        <v>ΓΣ ΚΗΦΙΣΙΑΣ</v>
      </c>
      <c r="M31" s="378">
        <v>2</v>
      </c>
      <c r="N31" s="379">
        <f>IF((OR(M31=1,M31=2)),IF(M31=1,I31,I32),"")</f>
        <v>41325</v>
      </c>
      <c r="O31" s="380" t="str">
        <f>IF((OR(M31=1,M31=2)),IF(M31=1,K31,K32),"")</f>
        <v>ΓΚΙΚΑΣ Α</v>
      </c>
      <c r="P31" s="395"/>
      <c r="Q31" s="396"/>
      <c r="R31" s="397"/>
      <c r="S31" s="381"/>
      <c r="T31" s="382"/>
      <c r="U31" s="412"/>
      <c r="V31" s="381"/>
      <c r="W31" s="382"/>
      <c r="X31" s="382"/>
      <c r="Y31" s="347"/>
    </row>
    <row r="32" spans="1:25" ht="11.4" x14ac:dyDescent="0.25">
      <c r="A32" s="441">
        <v>28</v>
      </c>
      <c r="B32" s="386">
        <f>21-D32+8</f>
        <v>25</v>
      </c>
      <c r="C32" s="387">
        <v>10</v>
      </c>
      <c r="D32" s="388">
        <f t="shared" si="1"/>
        <v>4</v>
      </c>
      <c r="E32" s="389">
        <f>IF($B$2&gt;=C32,1,0)</f>
        <v>0</v>
      </c>
      <c r="F32" s="442">
        <f>IF(NOT($G32="-"),VLOOKUP($G32,ALMD!$A$3:$G$34,2,FALSE),"")</f>
        <v>0</v>
      </c>
      <c r="G32" s="442">
        <f>IF($B$2&gt;=C32,"-",VLOOKUP($B32,Setup!$K$2:$L$33,2,FALSE))</f>
        <v>22</v>
      </c>
      <c r="H32" s="443">
        <f>IF(NOT($G32="-"),VLOOKUP($G32,ALMD!$A$3:$G$34,7,FALSE),0)</f>
        <v>1.5</v>
      </c>
      <c r="I32" s="444">
        <f>IF(Setup!$B$24="",0,IF(NOT($G32="-"),VLOOKUP($G32,ALMD!$A$3:$G$34,3,FALSE),0))</f>
        <v>41325</v>
      </c>
      <c r="J32" s="445" t="str">
        <f>IF($I32&gt;0,VLOOKUP($I32,ALMD!$C$3:$G$34,2,FALSE),"bye")</f>
        <v>ΓΚΙΚΑΣ ΑΡΙΣΤΕΙΔΗΣ</v>
      </c>
      <c r="K32" s="445" t="str">
        <f t="shared" si="0"/>
        <v>ΓΚΙΚΑΣ Α</v>
      </c>
      <c r="L32" s="446" t="str">
        <f>IF($I32&gt;0,VLOOKUP($I32,ALMD!$C$3:$G$34,4,FALSE),"")</f>
        <v>ΑΟ ΠΕΥΚΗΣ TIE BREAK</v>
      </c>
      <c r="M32" s="434"/>
      <c r="N32" s="382"/>
      <c r="O32" s="685" t="s">
        <v>1844</v>
      </c>
      <c r="P32" s="381"/>
      <c r="Q32" s="382"/>
      <c r="R32" s="412"/>
      <c r="S32" s="378"/>
      <c r="T32" s="379" t="str">
        <f>IF((OR(S32=1,S32=2)),IF(S32=1,Q30,Q34),"")</f>
        <v/>
      </c>
      <c r="U32" s="380" t="str">
        <f>IF(OR(S32=1,S32=2),IF(OR(AND(R31="",N29&gt;0,N31&gt;0),AND(R35="",N33&gt;0,N35&gt;0)),"* αποτέλεσμα! *",IF(S32=1,R30,R34)),"")</f>
        <v/>
      </c>
      <c r="V32" s="416"/>
      <c r="W32" s="382"/>
      <c r="X32" s="382"/>
      <c r="Y32" s="347"/>
    </row>
    <row r="33" spans="1:25" ht="12" customHeight="1" x14ac:dyDescent="0.25">
      <c r="A33" s="366">
        <v>29</v>
      </c>
      <c r="B33" s="386">
        <f>22-D33+8</f>
        <v>26</v>
      </c>
      <c r="C33" s="399"/>
      <c r="D33" s="388">
        <f t="shared" si="1"/>
        <v>4</v>
      </c>
      <c r="E33" s="400">
        <v>0</v>
      </c>
      <c r="F33" s="371">
        <f>IF(NOT($G33="-"),VLOOKUP($G33,ALMD!$A$3:$G$34,2,FALSE),"")</f>
        <v>0</v>
      </c>
      <c r="G33" s="371">
        <f>VLOOKUP($B33,Setup!$K$2:$L$33,2,FALSE)</f>
        <v>25</v>
      </c>
      <c r="H33" s="373">
        <f>IF($G33&gt;0,VLOOKUP($G33,ALMD!$A$3:$G$34,7,FALSE),0)</f>
        <v>1.5</v>
      </c>
      <c r="I33" s="374">
        <f>IF(Setup!$B$24="",0,IF($G33&gt;0,VLOOKUP($G33,ALMD!$A$3:$G$34,3,FALSE),0))</f>
        <v>41329</v>
      </c>
      <c r="J33" s="376" t="str">
        <f>IF($I33&gt;0,VLOOKUP($I33,ALMD!$C$3:$G$34,2,FALSE),"bye")</f>
        <v>ΖΑΦΕΙΡΟΠΟΥΛΟΣ ΧΡΗΣΤΟΣ-ΜΑΡΙΟΣ</v>
      </c>
      <c r="K33" s="376" t="str">
        <f t="shared" si="0"/>
        <v>ΖΑΦΕΙΡΟΠΟΥΛΟΣ Χ</v>
      </c>
      <c r="L33" s="414" t="str">
        <f>IF($I33&gt;0,VLOOKUP($I33,ALMD!$C$3:$G$34,4,FALSE),"")</f>
        <v>ΑΟ ΠΕΥΚΗΣ TIE BREAK</v>
      </c>
      <c r="M33" s="415">
        <v>1</v>
      </c>
      <c r="N33" s="379">
        <f>IF((OR(M33=1,M33=2)),IF(M33=1,I33,I34),"")</f>
        <v>41329</v>
      </c>
      <c r="O33" s="380" t="str">
        <f>IF((OR(M33=1,M33=2)),IF(M33=1,K33,K34),"")</f>
        <v>ΖΑΦΕΙΡΟΠΟΥΛΟΣ Χ</v>
      </c>
      <c r="P33" s="381"/>
      <c r="Q33" s="382"/>
      <c r="R33" s="412"/>
      <c r="S33" s="381"/>
      <c r="T33" s="382"/>
      <c r="U33" s="382"/>
      <c r="V33" s="381"/>
      <c r="W33" s="382"/>
      <c r="X33" s="382"/>
    </row>
    <row r="34" spans="1:25" ht="12" customHeight="1" x14ac:dyDescent="0.25">
      <c r="A34" s="385">
        <v>30</v>
      </c>
      <c r="B34" s="386">
        <f>23-D34+8</f>
        <v>27</v>
      </c>
      <c r="C34" s="387">
        <v>16</v>
      </c>
      <c r="D34" s="388">
        <f t="shared" si="1"/>
        <v>4</v>
      </c>
      <c r="E34" s="389">
        <f>IF($B$2&gt;=C34,1,0)</f>
        <v>0</v>
      </c>
      <c r="F34" s="390">
        <f>IF(NOT($G34="-"),VLOOKUP($G34,ALMD!$A$3:$G$34,2,FALSE),"")</f>
        <v>0</v>
      </c>
      <c r="G34" s="390">
        <f>IF($B$2&gt;=C34,"-",VLOOKUP($B34,Setup!$K$2:$L$33,2,FALSE))</f>
        <v>19</v>
      </c>
      <c r="H34" s="391">
        <f>IF(NOT($G34="-"),VLOOKUP($G34,ALMD!$A$3:$G$34,7,FALSE),0)</f>
        <v>3</v>
      </c>
      <c r="I34" s="392">
        <f>IF(Setup!$B$24="",0,IF(NOT($G34="-"),VLOOKUP($G34,ALMD!$A$3:$G$34,3,FALSE),0))</f>
        <v>40951</v>
      </c>
      <c r="J34" s="393" t="str">
        <f>IF($I34&gt;0,VLOOKUP($I34,ALMD!$C$3:$G$34,2,FALSE),"bye")</f>
        <v>ΜΠΟΡΣΗΣ ΜΑΡΙΟΣ</v>
      </c>
      <c r="K34" s="393" t="str">
        <f t="shared" si="0"/>
        <v>ΜΠΟΡΣΗΣ Μ</v>
      </c>
      <c r="L34" s="394" t="str">
        <f>IF($I34&gt;0,VLOOKUP($I34,ALMD!$C$3:$G$34,4,FALSE),"")</f>
        <v>ΑΟΑ ΥΕΛΟΥ</v>
      </c>
      <c r="M34" s="395"/>
      <c r="N34" s="396"/>
      <c r="O34" s="686" t="s">
        <v>1839</v>
      </c>
      <c r="P34" s="378"/>
      <c r="Q34" s="379" t="str">
        <f>IF((OR(P34=1,P34=2)),IF(P34=1,N33,N35),"")</f>
        <v/>
      </c>
      <c r="R34" s="380" t="str">
        <f>IF(OR(P34=1,P34=2),IF(OR(AND(O34="",I33&gt;0,I34&gt;0),AND(O36="",I35&gt;0,I36&gt;0)),"* αποτέλεσμα! *",IF(P34=1,O33,O35)),"")</f>
        <v/>
      </c>
      <c r="S34" s="416"/>
      <c r="T34" s="382"/>
      <c r="U34" s="382"/>
      <c r="V34" s="381"/>
      <c r="W34" s="382"/>
      <c r="X34" s="382"/>
    </row>
    <row r="35" spans="1:25" ht="12" customHeight="1" x14ac:dyDescent="0.25">
      <c r="A35" s="398">
        <v>31</v>
      </c>
      <c r="B35" s="386">
        <f>24-D35+8</f>
        <v>27</v>
      </c>
      <c r="C35" s="387">
        <f>B36</f>
        <v>2</v>
      </c>
      <c r="D35" s="388">
        <f t="shared" si="1"/>
        <v>5</v>
      </c>
      <c r="E35" s="389">
        <f>IF($B$2&gt;=C35,1,0)</f>
        <v>1</v>
      </c>
      <c r="F35" s="401" t="str">
        <f>IF(NOT($G35="-"),VLOOKUP($G35,ALMD!$A$3:$G$34,2,FALSE),"")</f>
        <v/>
      </c>
      <c r="G35" s="401" t="str">
        <f>IF($B$2&gt;=C35,"-",VLOOKUP($B35,Setup!$K$2:$L$33,2,FALSE))</f>
        <v>-</v>
      </c>
      <c r="H35" s="402">
        <f>IF(NOT($G35="-"),VLOOKUP($G35,ALMD!$A$3:$G$34,7,FALSE),0)</f>
        <v>0</v>
      </c>
      <c r="I35" s="403">
        <f>IF(Setup!$B$24="",0,IF(NOT($G35="-"),VLOOKUP($G35,ALMD!$A$3:$G$34,3,FALSE),0))</f>
        <v>0</v>
      </c>
      <c r="J35" s="404" t="str">
        <f>IF($I35&gt;0,VLOOKUP($I35,ALMD!$C$3:$G$34,2,FALSE),"bye")</f>
        <v>bye</v>
      </c>
      <c r="K35" s="404" t="str">
        <f t="shared" si="0"/>
        <v/>
      </c>
      <c r="L35" s="405" t="str">
        <f>IF($I35&gt;0,VLOOKUP($I35,ALMD!$C$3:$G$34,4,FALSE),"")</f>
        <v/>
      </c>
      <c r="M35" s="378">
        <v>2</v>
      </c>
      <c r="N35" s="379">
        <f>IF((OR(M35=1,M35=2)),IF(M35=1,I35,I36),"")</f>
        <v>38946</v>
      </c>
      <c r="O35" s="380" t="str">
        <f>IF((OR(M35=1,M35=2)),IF(M35=1,K35,K36),"")</f>
        <v>ΓΚΛΑΒΑΣ Χ</v>
      </c>
      <c r="P35" s="395"/>
      <c r="Q35" s="396"/>
      <c r="R35" s="396"/>
      <c r="S35" s="381"/>
      <c r="T35" s="382"/>
      <c r="U35" s="382"/>
      <c r="V35" s="381"/>
      <c r="W35" s="382"/>
      <c r="X35" s="382"/>
    </row>
    <row r="36" spans="1:25" ht="12" customHeight="1" x14ac:dyDescent="0.25">
      <c r="A36" s="406">
        <v>32</v>
      </c>
      <c r="B36" s="367">
        <v>2</v>
      </c>
      <c r="C36" s="399"/>
      <c r="D36" s="388">
        <f t="shared" si="1"/>
        <v>5</v>
      </c>
      <c r="E36" s="400">
        <v>0</v>
      </c>
      <c r="F36" s="407">
        <f>IF(NOT($G36="-"),VLOOKUP($G36,ALMD!$A$3:$G$34,2,FALSE),"")</f>
        <v>0</v>
      </c>
      <c r="G36" s="418">
        <f>VLOOKUP($B36,Setup!$K$2:$L$33,2,FALSE)</f>
        <v>2</v>
      </c>
      <c r="H36" s="408">
        <f>IF($G36&gt;0,VLOOKUP($G36,ALMD!$A$3:$G$34,7,FALSE),0)</f>
        <v>28.7</v>
      </c>
      <c r="I36" s="409">
        <f>IF(Setup!$B$24="",0,IF($G36&gt;0,VLOOKUP($G36,ALMD!$A$3:$G$34,3,FALSE),0))</f>
        <v>38946</v>
      </c>
      <c r="J36" s="419" t="str">
        <f>IF($I36&gt;0,VLOOKUP($I36,ALMD!$C$3:$G$34,2,FALSE),"bye")</f>
        <v>ΓΚΛΑΒΑΣ ΧΡΗΣΤΟΣ</v>
      </c>
      <c r="K36" s="410" t="str">
        <f t="shared" si="0"/>
        <v>ΓΚΛΑΒΑΣ Χ</v>
      </c>
      <c r="L36" s="420" t="str">
        <f>IF($I36&gt;0,VLOOKUP($I36,ALMD!$C$3:$G$34,4,FALSE),"")</f>
        <v>ΑΟ ΠΕΥΚΗΣ TIE BREAK</v>
      </c>
      <c r="M36" s="395"/>
      <c r="N36" s="382"/>
      <c r="O36" s="384"/>
      <c r="P36" s="383"/>
      <c r="Q36" s="384"/>
      <c r="R36" s="382"/>
      <c r="S36" s="383"/>
      <c r="T36" s="384"/>
      <c r="U36" s="447"/>
      <c r="V36" s="381"/>
      <c r="W36" s="382"/>
      <c r="X36" s="447"/>
    </row>
    <row r="37" spans="1:25" x14ac:dyDescent="0.25">
      <c r="O37" s="450"/>
      <c r="R37" s="450" t="s">
        <v>19</v>
      </c>
      <c r="U37" s="450" t="s">
        <v>19</v>
      </c>
      <c r="X37" s="450" t="s">
        <v>19</v>
      </c>
    </row>
    <row r="38" spans="1:25" s="453" customFormat="1" x14ac:dyDescent="0.25">
      <c r="C38" s="454"/>
      <c r="D38" s="455"/>
      <c r="E38" s="455"/>
      <c r="G38" s="454"/>
      <c r="H38" s="456"/>
      <c r="I38" s="454"/>
      <c r="J38" s="457" t="s">
        <v>30</v>
      </c>
      <c r="K38" s="458"/>
      <c r="L38" s="459"/>
      <c r="M38" s="460"/>
      <c r="N38" s="461"/>
      <c r="O38" s="459"/>
      <c r="P38" s="462"/>
      <c r="Q38" s="463"/>
      <c r="R38" s="459"/>
      <c r="S38" s="462"/>
      <c r="T38" s="463"/>
      <c r="U38" s="464"/>
      <c r="V38" s="465"/>
      <c r="W38" s="466"/>
      <c r="X38" s="464"/>
      <c r="Y38" s="467"/>
    </row>
    <row r="39" spans="1:25" s="453" customFormat="1" x14ac:dyDescent="0.25">
      <c r="C39" s="454"/>
      <c r="D39" s="455"/>
      <c r="E39" s="455"/>
      <c r="G39" s="454"/>
      <c r="H39" s="456"/>
      <c r="I39" s="454"/>
      <c r="J39" s="468" t="str">
        <f>"1. " &amp; IF(Setup!B19&gt;0,LEFT(ALMD!D3,FIND(" ",ALMD!D3)+1),"")</f>
        <v>1. ΜΠΑΚΙΡΤΖΗΣ Ν</v>
      </c>
      <c r="K39" s="469"/>
      <c r="L39" s="470" t="str">
        <f>"5. " &amp; IF(Setup!B19&gt;4,LEFT(ALMD!D7,FIND(" ",ALMD!D7)+1),"")</f>
        <v>5. ΖΕΡΒΑΣ Δ</v>
      </c>
      <c r="M39" s="471"/>
      <c r="N39" s="472"/>
      <c r="O39" s="471"/>
      <c r="P39" s="462"/>
      <c r="Q39" s="463"/>
      <c r="R39" s="459"/>
      <c r="S39" s="462"/>
      <c r="T39" s="463"/>
      <c r="U39" s="464"/>
      <c r="V39" s="465"/>
      <c r="W39" s="466"/>
      <c r="X39" s="464"/>
      <c r="Y39" s="467"/>
    </row>
    <row r="40" spans="1:25" s="453" customFormat="1" x14ac:dyDescent="0.25">
      <c r="C40" s="454"/>
      <c r="D40" s="455"/>
      <c r="E40" s="455"/>
      <c r="G40" s="454"/>
      <c r="H40" s="456"/>
      <c r="I40" s="454"/>
      <c r="J40" s="468" t="str">
        <f>"2. " &amp; IF(Setup!B19&gt;1,LEFT(ALMD!D4,FIND(" ",ALMD!D4)+1),"")</f>
        <v>2. ΓΚΛΑΒΑΣ Χ</v>
      </c>
      <c r="K40" s="469"/>
      <c r="L40" s="470" t="str">
        <f>"6. " &amp; IF(Setup!B19&gt;5,LEFT(ALMD!D8,FIND(" ",ALMD!D8)+1),"")</f>
        <v>6. ΔΕΛΛΑΠΟΡΤΑΣ Θ</v>
      </c>
      <c r="M40" s="460"/>
      <c r="N40" s="461"/>
      <c r="O40" s="459"/>
      <c r="P40" s="462"/>
      <c r="Q40" s="463"/>
      <c r="R40" s="459"/>
      <c r="S40" s="462"/>
      <c r="T40" s="463"/>
      <c r="U40" s="473" t="s">
        <v>31</v>
      </c>
      <c r="V40" s="465"/>
      <c r="W40" s="466"/>
      <c r="X40" s="459"/>
      <c r="Y40" s="467"/>
    </row>
    <row r="41" spans="1:25" s="453" customFormat="1" x14ac:dyDescent="0.25">
      <c r="C41" s="454"/>
      <c r="D41" s="455"/>
      <c r="E41" s="455"/>
      <c r="G41" s="454"/>
      <c r="H41" s="456"/>
      <c r="I41" s="454"/>
      <c r="J41" s="468" t="str">
        <f>"3. " &amp; IF(Setup!B19&gt;2,LEFT(ALMD!D5,FIND(" ",ALMD!D5)+1),"")</f>
        <v>3. ΛΕΒΕΝΤΗΣ Α</v>
      </c>
      <c r="K41" s="469"/>
      <c r="L41" s="470" t="str">
        <f>"7. " &amp; IF(Setup!B19&gt;6,LEFT(ALMD!D9,FIND(" ",ALMD!D9)+1),"")</f>
        <v>7. ΠΑΠΑΝΔΡΕΟΥ Π</v>
      </c>
      <c r="M41" s="460"/>
      <c r="N41" s="461"/>
      <c r="O41" s="459"/>
      <c r="P41" s="462"/>
      <c r="Q41" s="463"/>
      <c r="R41" s="459"/>
      <c r="S41" s="462"/>
      <c r="T41" s="463"/>
      <c r="U41" s="684" t="str">
        <f>IF(Setup!$B$11&gt;" ",Setup!$B$11,"ΧΩΡΙΣ ΑΔΕΙΑ ΧΡΗΣΗΣ")</f>
        <v>ΤΑΜΠΟΣΗ Τ</v>
      </c>
      <c r="V41" s="684"/>
      <c r="W41" s="684"/>
      <c r="X41" s="684"/>
      <c r="Y41" s="467"/>
    </row>
    <row r="42" spans="1:25" s="453" customFormat="1" x14ac:dyDescent="0.25">
      <c r="C42" s="454"/>
      <c r="D42" s="455"/>
      <c r="E42" s="455"/>
      <c r="G42" s="454"/>
      <c r="H42" s="456"/>
      <c r="I42" s="454"/>
      <c r="J42" s="468" t="str">
        <f>"4. " &amp; IF(Setup!B19&gt;3,LEFT(ALMD!D6,FIND(" ",ALMD!D6)+1),"")</f>
        <v>4. ΛΑΖΟΠΟΥΛΟΣ Ν</v>
      </c>
      <c r="K42" s="469"/>
      <c r="L42" s="470" t="str">
        <f>"8. " &amp; IF(Setup!B19&gt;7,LEFT(ALMD!D10,FIND(" ",ALMD!D10)+1),"")</f>
        <v>8. ΛΥΤΡΑΣ Κ</v>
      </c>
      <c r="M42" s="460"/>
      <c r="N42" s="461"/>
      <c r="O42" s="459"/>
      <c r="P42" s="462"/>
      <c r="Q42" s="463"/>
      <c r="R42" s="459"/>
      <c r="S42" s="462"/>
      <c r="T42" s="463"/>
      <c r="U42" s="464"/>
      <c r="V42" s="465"/>
      <c r="W42" s="466"/>
      <c r="X42" s="459"/>
      <c r="Y42" s="467"/>
    </row>
    <row r="43" spans="1:25" s="453" customFormat="1" x14ac:dyDescent="0.25">
      <c r="C43" s="454"/>
      <c r="D43" s="455"/>
      <c r="E43" s="455"/>
      <c r="G43" s="454"/>
      <c r="H43" s="456"/>
      <c r="I43" s="454"/>
      <c r="J43" s="474"/>
      <c r="K43" s="467"/>
      <c r="M43" s="475"/>
      <c r="N43" s="476"/>
      <c r="P43" s="477"/>
      <c r="Q43" s="478"/>
      <c r="S43" s="477"/>
      <c r="T43" s="478"/>
      <c r="U43" s="467"/>
      <c r="V43" s="479"/>
      <c r="W43" s="480"/>
      <c r="X43" s="467"/>
      <c r="Y43" s="467"/>
    </row>
    <row r="44" spans="1:25" s="453" customFormat="1" x14ac:dyDescent="0.25">
      <c r="C44" s="454"/>
      <c r="D44" s="455"/>
      <c r="E44" s="455"/>
      <c r="G44" s="454"/>
      <c r="H44" s="456"/>
      <c r="I44" s="454"/>
      <c r="J44" s="474"/>
      <c r="K44" s="467"/>
      <c r="L44" s="467"/>
      <c r="M44" s="481"/>
      <c r="N44" s="476"/>
      <c r="Q44" s="478"/>
      <c r="T44" s="478"/>
      <c r="U44" s="467"/>
      <c r="V44" s="467"/>
      <c r="W44" s="480"/>
      <c r="X44" s="467"/>
      <c r="Y44" s="467"/>
    </row>
    <row r="45" spans="1:25" s="453" customFormat="1" x14ac:dyDescent="0.25">
      <c r="C45" s="454"/>
      <c r="D45" s="455"/>
      <c r="E45" s="455"/>
      <c r="G45" s="454"/>
      <c r="H45" s="456"/>
      <c r="I45" s="454"/>
      <c r="J45" s="474"/>
      <c r="K45" s="467"/>
      <c r="L45" s="467"/>
      <c r="M45" s="481"/>
      <c r="N45" s="476"/>
      <c r="Q45" s="478"/>
      <c r="T45" s="478"/>
      <c r="U45" s="467"/>
      <c r="V45" s="467"/>
      <c r="W45" s="480"/>
      <c r="X45" s="467"/>
      <c r="Y45" s="467"/>
    </row>
    <row r="46" spans="1:25" s="459" customFormat="1" x14ac:dyDescent="0.25">
      <c r="C46" s="482"/>
      <c r="D46" s="483"/>
      <c r="E46" s="483"/>
      <c r="G46" s="482"/>
      <c r="H46" s="484"/>
      <c r="I46" s="485"/>
      <c r="J46" s="486"/>
      <c r="K46" s="464"/>
      <c r="L46" s="464"/>
      <c r="M46" s="487"/>
      <c r="N46" s="461"/>
      <c r="Q46" s="463"/>
      <c r="T46" s="463"/>
      <c r="U46" s="464"/>
      <c r="V46" s="464"/>
      <c r="W46" s="466"/>
      <c r="X46" s="464"/>
      <c r="Y46" s="464"/>
    </row>
    <row r="47" spans="1:25" s="488" customFormat="1" x14ac:dyDescent="0.25">
      <c r="C47" s="489"/>
      <c r="D47" s="490"/>
      <c r="E47" s="490"/>
      <c r="G47" s="489"/>
      <c r="H47" s="491"/>
      <c r="I47" s="485"/>
      <c r="J47" s="486"/>
      <c r="K47" s="492"/>
      <c r="L47" s="492"/>
      <c r="M47" s="493"/>
      <c r="N47" s="494"/>
      <c r="U47" s="492"/>
      <c r="V47" s="492"/>
      <c r="W47" s="492"/>
      <c r="X47" s="492"/>
      <c r="Y47" s="492"/>
    </row>
    <row r="48" spans="1:25" s="488" customFormat="1" x14ac:dyDescent="0.25">
      <c r="H48" s="495"/>
      <c r="I48" s="489"/>
      <c r="J48" s="492"/>
      <c r="K48" s="492"/>
      <c r="L48" s="492"/>
      <c r="M48" s="493"/>
      <c r="N48" s="494"/>
    </row>
    <row r="49" spans="3:25" s="488" customFormat="1" x14ac:dyDescent="0.25">
      <c r="H49" s="495"/>
      <c r="I49" s="489"/>
      <c r="J49" s="492"/>
      <c r="K49" s="492"/>
      <c r="L49" s="492"/>
      <c r="M49" s="493"/>
      <c r="N49" s="494"/>
    </row>
    <row r="50" spans="3:25" s="488" customFormat="1" x14ac:dyDescent="0.25">
      <c r="C50" s="489"/>
      <c r="D50" s="490"/>
      <c r="E50" s="490"/>
      <c r="G50" s="489"/>
      <c r="H50" s="491"/>
      <c r="I50" s="485"/>
      <c r="M50" s="485"/>
      <c r="N50" s="489"/>
      <c r="U50" s="492"/>
      <c r="V50" s="492"/>
      <c r="W50" s="492"/>
      <c r="X50" s="492"/>
      <c r="Y50" s="492"/>
    </row>
    <row r="51" spans="3:25" s="488" customFormat="1" x14ac:dyDescent="0.25">
      <c r="C51" s="489"/>
      <c r="D51" s="490"/>
      <c r="E51" s="490"/>
      <c r="G51" s="489"/>
      <c r="H51" s="491"/>
      <c r="I51" s="485"/>
      <c r="M51" s="485"/>
      <c r="N51" s="489"/>
      <c r="U51" s="492"/>
      <c r="V51" s="492"/>
      <c r="W51" s="492"/>
      <c r="X51" s="492"/>
      <c r="Y51" s="492"/>
    </row>
    <row r="52" spans="3:25" s="488" customFormat="1" x14ac:dyDescent="0.25">
      <c r="C52" s="489"/>
      <c r="D52" s="490"/>
      <c r="E52" s="490"/>
      <c r="G52" s="489"/>
      <c r="H52" s="491"/>
      <c r="I52" s="485"/>
      <c r="M52" s="485"/>
      <c r="N52" s="489"/>
      <c r="U52" s="492"/>
      <c r="V52" s="492"/>
      <c r="W52" s="492"/>
      <c r="X52" s="492"/>
      <c r="Y52" s="492"/>
    </row>
    <row r="53" spans="3:25" s="488" customFormat="1" x14ac:dyDescent="0.25">
      <c r="C53" s="489"/>
      <c r="D53" s="490"/>
      <c r="E53" s="490"/>
      <c r="G53" s="489"/>
      <c r="H53" s="491"/>
      <c r="I53" s="485"/>
      <c r="M53" s="485"/>
      <c r="N53" s="489"/>
      <c r="U53" s="492"/>
      <c r="V53" s="492"/>
      <c r="W53" s="492"/>
      <c r="X53" s="492"/>
      <c r="Y53" s="492"/>
    </row>
    <row r="54" spans="3:25" s="488" customFormat="1" x14ac:dyDescent="0.25">
      <c r="C54" s="489"/>
      <c r="D54" s="490"/>
      <c r="E54" s="490"/>
      <c r="G54" s="489"/>
      <c r="H54" s="491"/>
      <c r="I54" s="485"/>
      <c r="M54" s="485"/>
      <c r="N54" s="489"/>
      <c r="U54" s="492"/>
      <c r="V54" s="492"/>
      <c r="W54" s="492"/>
      <c r="X54" s="492"/>
      <c r="Y54" s="492"/>
    </row>
    <row r="55" spans="3:25" s="488" customFormat="1" x14ac:dyDescent="0.25">
      <c r="C55" s="489"/>
      <c r="D55" s="490"/>
      <c r="E55" s="490"/>
      <c r="G55" s="489"/>
      <c r="H55" s="491"/>
      <c r="I55" s="485"/>
      <c r="M55" s="485"/>
      <c r="N55" s="489"/>
      <c r="U55" s="492"/>
      <c r="V55" s="492"/>
      <c r="W55" s="492"/>
      <c r="X55" s="492"/>
      <c r="Y55" s="492"/>
    </row>
    <row r="56" spans="3:25" s="488" customFormat="1" x14ac:dyDescent="0.25">
      <c r="C56" s="489"/>
      <c r="D56" s="490"/>
      <c r="E56" s="490"/>
      <c r="G56" s="489"/>
      <c r="H56" s="491"/>
      <c r="I56" s="485"/>
      <c r="M56" s="485"/>
      <c r="N56" s="489"/>
      <c r="U56" s="492"/>
      <c r="V56" s="492"/>
      <c r="W56" s="492"/>
      <c r="X56" s="492"/>
      <c r="Y56" s="492"/>
    </row>
    <row r="57" spans="3:25" s="488" customFormat="1" x14ac:dyDescent="0.25">
      <c r="C57" s="489"/>
      <c r="D57" s="490"/>
      <c r="E57" s="490"/>
      <c r="G57" s="489"/>
      <c r="H57" s="491"/>
      <c r="I57" s="485"/>
      <c r="M57" s="485"/>
      <c r="N57" s="489"/>
      <c r="U57" s="492"/>
      <c r="V57" s="492"/>
      <c r="W57" s="492"/>
      <c r="X57" s="492"/>
      <c r="Y57" s="492"/>
    </row>
    <row r="58" spans="3:25" s="488" customFormat="1" hidden="1" x14ac:dyDescent="0.25">
      <c r="H58" s="495"/>
      <c r="I58" s="489"/>
      <c r="J58" s="496" t="s">
        <v>41</v>
      </c>
      <c r="M58" s="485"/>
      <c r="N58" s="489"/>
    </row>
    <row r="59" spans="3:25" s="488" customFormat="1" hidden="1" x14ac:dyDescent="0.25">
      <c r="H59" s="495"/>
      <c r="I59" s="489"/>
      <c r="J59" s="497" t="str">
        <f>IF(Setup!$B$19&gt;0,LEFT(ALMD!D3,FIND(" ",ALMD!D3)+1))</f>
        <v>ΜΠΑΚΙΡΤΖΗΣ Ν</v>
      </c>
      <c r="M59" s="485"/>
      <c r="N59" s="489"/>
    </row>
    <row r="60" spans="3:25" s="488" customFormat="1" hidden="1" x14ac:dyDescent="0.25">
      <c r="H60" s="495"/>
      <c r="I60" s="489"/>
      <c r="J60" s="497" t="str">
        <f>IF(Setup!$B$19&gt;1,LEFT(ALMD!D4,FIND(" ",ALMD!D4)+1))</f>
        <v>ΓΚΛΑΒΑΣ Χ</v>
      </c>
      <c r="M60" s="485"/>
      <c r="N60" s="489"/>
    </row>
    <row r="61" spans="3:25" s="488" customFormat="1" hidden="1" x14ac:dyDescent="0.25">
      <c r="H61" s="495"/>
      <c r="I61" s="489"/>
      <c r="J61" s="497" t="str">
        <f>IF(Setup!$B$19&gt;2,LEFT(ALMD!D5,FIND(" ",ALMD!D5)+1))</f>
        <v>ΛΕΒΕΝΤΗΣ Α</v>
      </c>
      <c r="M61" s="485"/>
      <c r="N61" s="489"/>
    </row>
    <row r="62" spans="3:25" s="488" customFormat="1" hidden="1" x14ac:dyDescent="0.25">
      <c r="H62" s="495"/>
      <c r="I62" s="489"/>
      <c r="J62" s="497" t="str">
        <f>IF(Setup!$B$19&gt;3,LEFT(ALMD!D6,FIND(" ",ALMD!D6)+1))</f>
        <v>ΛΑΖΟΠΟΥΛΟΣ Ν</v>
      </c>
      <c r="M62" s="485"/>
      <c r="N62" s="489"/>
    </row>
    <row r="63" spans="3:25" s="488" customFormat="1" hidden="1" x14ac:dyDescent="0.25">
      <c r="H63" s="495"/>
      <c r="I63" s="489"/>
      <c r="J63" s="497" t="str">
        <f>IF(Setup!$B$19&gt;4,LEFT(ALMD!D7,FIND(" ",ALMD!D7)+1))</f>
        <v>ΖΕΡΒΑΣ Δ</v>
      </c>
      <c r="M63" s="485"/>
      <c r="N63" s="489"/>
    </row>
    <row r="64" spans="3:25" s="488" customFormat="1" hidden="1" x14ac:dyDescent="0.25">
      <c r="H64" s="495"/>
      <c r="I64" s="489"/>
      <c r="J64" s="497" t="str">
        <f>IF(Setup!$B$19&gt;5,LEFT(ALMD!D8,FIND(" ",ALMD!D8)+1))</f>
        <v>ΔΕΛΛΑΠΟΡΤΑΣ Θ</v>
      </c>
    </row>
    <row r="65" spans="3:25" s="488" customFormat="1" hidden="1" x14ac:dyDescent="0.25">
      <c r="H65" s="495"/>
      <c r="I65" s="489"/>
      <c r="J65" s="497" t="str">
        <f>IF(Setup!$B$19&gt;6,LEFT(ALMD!D9,FIND(" ",ALMD!D9)+1))</f>
        <v>ΠΑΠΑΝΔΡΕΟΥ Π</v>
      </c>
    </row>
    <row r="66" spans="3:25" s="488" customFormat="1" hidden="1" x14ac:dyDescent="0.25">
      <c r="H66" s="495"/>
      <c r="I66" s="489"/>
      <c r="J66" s="497" t="str">
        <f>IF(Setup!$B$19&gt;7,LEFT(ALMD!D10,FIND(" ",ALMD!D10)+1))</f>
        <v>ΛΥΤΡΑΣ Κ</v>
      </c>
    </row>
    <row r="67" spans="3:25" ht="11.4" x14ac:dyDescent="0.25">
      <c r="C67" s="347"/>
      <c r="D67" s="347"/>
      <c r="E67" s="347"/>
      <c r="G67" s="347"/>
      <c r="H67" s="498"/>
      <c r="I67" s="348"/>
      <c r="J67" s="499"/>
      <c r="M67" s="347"/>
      <c r="N67" s="347"/>
      <c r="P67" s="347"/>
      <c r="S67" s="347"/>
      <c r="U67" s="347"/>
      <c r="V67" s="347"/>
      <c r="W67" s="347"/>
      <c r="X67" s="347"/>
      <c r="Y67" s="347"/>
    </row>
    <row r="68" spans="3:25" ht="11.4" x14ac:dyDescent="0.25">
      <c r="C68" s="347"/>
      <c r="D68" s="347"/>
      <c r="E68" s="347"/>
      <c r="G68" s="347"/>
      <c r="H68" s="498"/>
      <c r="I68" s="348"/>
      <c r="J68" s="499"/>
      <c r="M68" s="347"/>
      <c r="N68" s="347"/>
      <c r="P68" s="347"/>
      <c r="S68" s="347"/>
      <c r="U68" s="347"/>
      <c r="V68" s="347"/>
      <c r="W68" s="347"/>
      <c r="X68" s="347"/>
      <c r="Y68" s="347"/>
    </row>
    <row r="69" spans="3:25" ht="11.4" x14ac:dyDescent="0.25">
      <c r="C69" s="347"/>
      <c r="D69" s="347"/>
      <c r="E69" s="347"/>
      <c r="G69" s="347"/>
      <c r="H69" s="498"/>
      <c r="I69" s="348"/>
      <c r="J69" s="499"/>
      <c r="M69" s="347"/>
      <c r="N69" s="347"/>
      <c r="P69" s="347"/>
      <c r="S69" s="347"/>
      <c r="U69" s="347"/>
      <c r="V69" s="347"/>
      <c r="W69" s="347"/>
      <c r="X69" s="347"/>
      <c r="Y69" s="347"/>
    </row>
    <row r="70" spans="3:25" ht="11.4" x14ac:dyDescent="0.25">
      <c r="C70" s="347"/>
      <c r="D70" s="347"/>
      <c r="E70" s="347"/>
      <c r="G70" s="347"/>
      <c r="H70" s="498"/>
      <c r="I70" s="348"/>
      <c r="J70" s="499"/>
      <c r="M70" s="347"/>
      <c r="N70" s="347"/>
      <c r="P70" s="347"/>
      <c r="S70" s="347"/>
      <c r="U70" s="347"/>
      <c r="V70" s="347"/>
      <c r="W70" s="347"/>
      <c r="X70" s="347"/>
      <c r="Y70" s="347"/>
    </row>
    <row r="71" spans="3:25" ht="11.4" x14ac:dyDescent="0.25">
      <c r="C71" s="347"/>
      <c r="D71" s="347"/>
      <c r="E71" s="347"/>
      <c r="G71" s="347"/>
      <c r="H71" s="498"/>
      <c r="I71" s="348"/>
      <c r="J71" s="499"/>
      <c r="M71" s="347"/>
      <c r="N71" s="347"/>
      <c r="P71" s="347"/>
      <c r="S71" s="347"/>
      <c r="U71" s="347"/>
      <c r="V71" s="347"/>
      <c r="W71" s="347"/>
      <c r="X71" s="347"/>
      <c r="Y71" s="347"/>
    </row>
    <row r="72" spans="3:25" ht="11.4" x14ac:dyDescent="0.25">
      <c r="C72" s="347"/>
      <c r="D72" s="347"/>
      <c r="E72" s="347"/>
      <c r="G72" s="347"/>
      <c r="H72" s="498"/>
      <c r="I72" s="348"/>
      <c r="J72" s="499"/>
      <c r="M72" s="347"/>
      <c r="N72" s="347"/>
      <c r="P72" s="347"/>
      <c r="S72" s="347"/>
      <c r="U72" s="347"/>
      <c r="V72" s="347"/>
      <c r="W72" s="347"/>
      <c r="X72" s="347"/>
      <c r="Y72" s="347"/>
    </row>
    <row r="73" spans="3:25" ht="11.4" x14ac:dyDescent="0.25">
      <c r="C73" s="347"/>
      <c r="D73" s="347"/>
      <c r="E73" s="347"/>
      <c r="G73" s="347"/>
      <c r="H73" s="498"/>
      <c r="I73" s="348"/>
      <c r="J73" s="499"/>
      <c r="M73" s="347"/>
      <c r="N73" s="347"/>
      <c r="P73" s="347"/>
      <c r="S73" s="347"/>
      <c r="U73" s="347"/>
      <c r="V73" s="347"/>
      <c r="W73" s="347"/>
      <c r="X73" s="347"/>
      <c r="Y73" s="347"/>
    </row>
    <row r="74" spans="3:25" ht="11.4" x14ac:dyDescent="0.25">
      <c r="C74" s="347"/>
      <c r="D74" s="347"/>
      <c r="E74" s="347"/>
      <c r="G74" s="347"/>
      <c r="H74" s="498"/>
      <c r="I74" s="348"/>
      <c r="J74" s="499"/>
      <c r="M74" s="347"/>
      <c r="N74" s="347"/>
      <c r="P74" s="347"/>
      <c r="S74" s="347"/>
      <c r="U74" s="347"/>
      <c r="V74" s="347"/>
      <c r="W74" s="347"/>
      <c r="X74" s="347"/>
      <c r="Y74" s="347"/>
    </row>
  </sheetData>
  <sheetProtection algorithmName="SHA-512" hashValue="4gt2ED9ATSRb3Zi5eQ8qe4IYubzGqCtz++c9t5mrc7DOjSaIV+5b+o23dTZfHH1xqQKwlZ75y+BHK8Wqw+iwqQ==" saltValue="bEglPNFYk0iOxCi/yAANlQ==" spinCount="100000" sheet="1" objects="1" scenarios="1" formatCells="0" formatColumns="0" formatRows="0"/>
  <protectedRanges>
    <protectedRange sqref="A2 M5:N5 M7:N7 M9:N9 M11:N11 M13:N13 M15:N15 M17:N17 M19:N19 M21:N21 M23:N23 M25:N25 M27:N27 M29:N29 M31:N31 M33:N33 M35:N35 P6:Q6 P10:Q10 P14:Q14 P18:Q18 P22:Q22 P26:Q26 P30:Q30 P34:Q34 S8:T8 S16:T16 S24:T24 S32:T32 V12:W12 V28:W28 V20:W20" name="winners"/>
    <protectedRange sqref="O6 O8 O10 O12 O14 O16 O18 O20 O22 O24 O26 O28 O30 O32 O34 O36 R7 R11 R15 R19 R23 R27 R31 R35 U9 U17 U25 U33 X13 X21 X29" name="scores"/>
    <protectedRange sqref="G5:G36" name="seeds"/>
  </protectedRanges>
  <mergeCells count="3">
    <mergeCell ref="A1:U1"/>
    <mergeCell ref="J3:L3"/>
    <mergeCell ref="U41:X41"/>
  </mergeCells>
  <conditionalFormatting sqref="O5 R6 U8 X20 X12 O7 O9 O11 O13 O15 O17 O19 O21 O23 O25 O27 O29 O31 O33 O35 R14 U16 U24 U32 R10 R18 R22 R26 R30 R34 X28">
    <cfRule type="expression" dxfId="8" priority="6">
      <formula>MATCH(O5,$J$59:$J$74,0)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>
    <oddFooter>&amp;R&amp;D&amp;T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6" r:id="rId4" name="Button 2">
              <controlPr defaultSize="0" print="0" autoFill="0" autoLine="0" autoPict="0" macro="[0]!Sheet2pdf">
                <anchor moveWithCells="1">
                  <from>
                    <xdr:col>23</xdr:col>
                    <xdr:colOff>731520</xdr:colOff>
                    <xdr:row>3</xdr:row>
                    <xdr:rowOff>68580</xdr:rowOff>
                  </from>
                  <to>
                    <xdr:col>25</xdr:col>
                    <xdr:colOff>76200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5" name="Button 3">
              <controlPr defaultSize="0" print="0" autoFill="0" autoLine="0" autoPict="0" macro="[0]!SyncSelected">
                <anchor moveWithCells="1">
                  <from>
                    <xdr:col>24</xdr:col>
                    <xdr:colOff>76200</xdr:colOff>
                    <xdr:row>6</xdr:row>
                    <xdr:rowOff>144780</xdr:rowOff>
                  </from>
                  <to>
                    <xdr:col>25</xdr:col>
                    <xdr:colOff>76200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8" tint="0.59999389629810485"/>
    <pageSetUpPr fitToPage="1"/>
  </sheetPr>
  <dimension ref="A1:F84"/>
  <sheetViews>
    <sheetView showGridLines="0" topLeftCell="A16" zoomScaleNormal="100" workbookViewId="0">
      <selection activeCell="C31" sqref="C31"/>
    </sheetView>
  </sheetViews>
  <sheetFormatPr defaultColWidth="8.88671875" defaultRowHeight="11.4" x14ac:dyDescent="0.25"/>
  <cols>
    <col min="1" max="1" width="8.33203125" style="605" customWidth="1"/>
    <col min="2" max="2" width="9.6640625" style="606" customWidth="1"/>
    <col min="3" max="3" width="38.6640625" style="606" customWidth="1"/>
    <col min="4" max="4" width="1.33203125" style="606" bestFit="1" customWidth="1"/>
    <col min="5" max="5" width="38.6640625" style="606" customWidth="1"/>
    <col min="6" max="6" width="5.6640625" style="606" customWidth="1"/>
    <col min="7" max="16384" width="8.88671875" style="205"/>
  </cols>
  <sheetData>
    <row r="1" spans="1:6" ht="17.399999999999999" x14ac:dyDescent="0.25">
      <c r="A1" s="575" t="s">
        <v>1845</v>
      </c>
      <c r="B1" s="576"/>
      <c r="C1" s="577"/>
      <c r="D1" s="576"/>
      <c r="E1" s="577"/>
      <c r="F1" s="576"/>
    </row>
    <row r="2" spans="1:6" ht="13.8" x14ac:dyDescent="0.25">
      <c r="A2" s="578" t="s">
        <v>451</v>
      </c>
      <c r="B2" s="576"/>
      <c r="C2" s="577"/>
      <c r="D2" s="576"/>
      <c r="E2" s="579"/>
      <c r="F2" s="576"/>
    </row>
    <row r="3" spans="1:6" ht="17.399999999999999" x14ac:dyDescent="0.25">
      <c r="A3" s="578"/>
      <c r="B3" s="576"/>
      <c r="C3" s="580" t="s">
        <v>25</v>
      </c>
      <c r="D3" s="581"/>
      <c r="E3" s="580"/>
      <c r="F3" s="576"/>
    </row>
    <row r="4" spans="1:6" ht="10.199999999999999" x14ac:dyDescent="0.25">
      <c r="A4" s="582"/>
      <c r="B4" s="576"/>
      <c r="C4" s="582"/>
      <c r="D4" s="576"/>
      <c r="E4" s="577"/>
      <c r="F4" s="576"/>
    </row>
    <row r="5" spans="1:6" ht="17.399999999999999" x14ac:dyDescent="0.25">
      <c r="A5" s="583"/>
      <c r="B5" s="584"/>
      <c r="C5" s="585" t="s">
        <v>413</v>
      </c>
      <c r="D5" s="586"/>
      <c r="E5" s="587"/>
      <c r="F5" s="588" t="s">
        <v>412</v>
      </c>
    </row>
    <row r="6" spans="1:6" ht="10.199999999999999" x14ac:dyDescent="0.25">
      <c r="A6" s="589" t="s">
        <v>12</v>
      </c>
      <c r="B6" s="590" t="s">
        <v>13</v>
      </c>
      <c r="C6" s="591" t="s">
        <v>23</v>
      </c>
      <c r="D6" s="591"/>
      <c r="E6" s="592" t="s">
        <v>23</v>
      </c>
      <c r="F6" s="593"/>
    </row>
    <row r="7" spans="1:6" ht="10.199999999999999" x14ac:dyDescent="0.25">
      <c r="A7" s="594" t="s">
        <v>14</v>
      </c>
      <c r="B7" s="595" t="s">
        <v>1817</v>
      </c>
      <c r="C7" s="596" t="s">
        <v>1761</v>
      </c>
      <c r="D7" s="597" t="s">
        <v>19</v>
      </c>
      <c r="E7" s="596" t="s">
        <v>1818</v>
      </c>
      <c r="F7" s="598"/>
    </row>
    <row r="8" spans="1:6" ht="10.199999999999999" x14ac:dyDescent="0.25">
      <c r="A8" s="594"/>
      <c r="B8" s="595" t="s">
        <v>1817</v>
      </c>
      <c r="C8" s="596" t="s">
        <v>1830</v>
      </c>
      <c r="D8" s="597" t="s">
        <v>45</v>
      </c>
      <c r="E8" s="596" t="s">
        <v>1772</v>
      </c>
      <c r="F8" s="598"/>
    </row>
    <row r="9" spans="1:6" ht="10.199999999999999" x14ac:dyDescent="0.25">
      <c r="A9" s="594"/>
      <c r="B9" s="595" t="s">
        <v>1817</v>
      </c>
      <c r="C9" s="596" t="s">
        <v>1773</v>
      </c>
      <c r="D9" s="597" t="s">
        <v>45</v>
      </c>
      <c r="E9" s="596" t="s">
        <v>1770</v>
      </c>
      <c r="F9" s="598"/>
    </row>
    <row r="10" spans="1:6" ht="10.199999999999999" x14ac:dyDescent="0.25">
      <c r="A10" s="594"/>
      <c r="B10" s="595" t="s">
        <v>1817</v>
      </c>
      <c r="C10" s="596" t="s">
        <v>1771</v>
      </c>
      <c r="D10" s="597" t="s">
        <v>45</v>
      </c>
      <c r="E10" s="596" t="s">
        <v>1821</v>
      </c>
      <c r="F10" s="598"/>
    </row>
    <row r="11" spans="1:6" ht="10.199999999999999" x14ac:dyDescent="0.25">
      <c r="A11" s="594" t="s">
        <v>15</v>
      </c>
      <c r="B11" s="595" t="s">
        <v>1817</v>
      </c>
      <c r="C11" s="596" t="s">
        <v>1764</v>
      </c>
      <c r="D11" s="597" t="s">
        <v>19</v>
      </c>
      <c r="E11" s="596" t="s">
        <v>1818</v>
      </c>
      <c r="F11" s="598"/>
    </row>
    <row r="12" spans="1:6" ht="10.199999999999999" x14ac:dyDescent="0.25">
      <c r="A12" s="599"/>
      <c r="B12" s="595" t="s">
        <v>1817</v>
      </c>
      <c r="C12" s="596" t="s">
        <v>1778</v>
      </c>
      <c r="D12" s="597" t="s">
        <v>45</v>
      </c>
      <c r="E12" s="596" t="s">
        <v>1769</v>
      </c>
      <c r="F12" s="598"/>
    </row>
    <row r="13" spans="1:6" ht="10.199999999999999" x14ac:dyDescent="0.25">
      <c r="A13" s="599"/>
      <c r="B13" s="595" t="s">
        <v>1817</v>
      </c>
      <c r="C13" s="596" t="s">
        <v>1833</v>
      </c>
      <c r="D13" s="597" t="s">
        <v>45</v>
      </c>
      <c r="E13" s="596" t="s">
        <v>1834</v>
      </c>
      <c r="F13" s="598"/>
    </row>
    <row r="14" spans="1:6" ht="10.199999999999999" x14ac:dyDescent="0.25">
      <c r="A14" s="599"/>
      <c r="B14" s="595" t="s">
        <v>1817</v>
      </c>
      <c r="C14" s="596" t="s">
        <v>1831</v>
      </c>
      <c r="D14" s="597" t="s">
        <v>45</v>
      </c>
      <c r="E14" s="596" t="s">
        <v>1766</v>
      </c>
      <c r="F14" s="598"/>
    </row>
    <row r="15" spans="1:6" ht="10.199999999999999" x14ac:dyDescent="0.25">
      <c r="A15" s="594" t="s">
        <v>15</v>
      </c>
      <c r="B15" s="595" t="s">
        <v>1817</v>
      </c>
      <c r="C15" s="596" t="s">
        <v>1765</v>
      </c>
      <c r="D15" s="597" t="s">
        <v>19</v>
      </c>
      <c r="E15" s="596" t="s">
        <v>1818</v>
      </c>
      <c r="F15" s="598"/>
    </row>
    <row r="16" spans="1:6" ht="10.199999999999999" x14ac:dyDescent="0.25">
      <c r="A16" s="599"/>
      <c r="B16" s="595" t="s">
        <v>1817</v>
      </c>
      <c r="C16" s="596" t="s">
        <v>1822</v>
      </c>
      <c r="D16" s="597" t="s">
        <v>45</v>
      </c>
      <c r="E16" s="596" t="s">
        <v>1826</v>
      </c>
      <c r="F16" s="598"/>
    </row>
    <row r="17" spans="1:6" ht="10.199999999999999" x14ac:dyDescent="0.25">
      <c r="A17" s="599"/>
      <c r="B17" s="595" t="s">
        <v>1817</v>
      </c>
      <c r="C17" s="596" t="s">
        <v>1828</v>
      </c>
      <c r="D17" s="597" t="s">
        <v>45</v>
      </c>
      <c r="E17" s="596" t="s">
        <v>1777</v>
      </c>
      <c r="F17" s="598"/>
    </row>
    <row r="18" spans="1:6" ht="10.199999999999999" x14ac:dyDescent="0.25">
      <c r="A18" s="599"/>
      <c r="B18" s="595" t="s">
        <v>1817</v>
      </c>
      <c r="C18" s="596" t="s">
        <v>1818</v>
      </c>
      <c r="D18" s="597" t="s">
        <v>19</v>
      </c>
      <c r="E18" s="596" t="s">
        <v>1763</v>
      </c>
      <c r="F18" s="598"/>
    </row>
    <row r="19" spans="1:6" ht="10.199999999999999" x14ac:dyDescent="0.25">
      <c r="A19" s="594" t="s">
        <v>15</v>
      </c>
      <c r="B19" s="595" t="s">
        <v>1817</v>
      </c>
      <c r="C19" s="596" t="s">
        <v>1832</v>
      </c>
      <c r="D19" s="597" t="s">
        <v>45</v>
      </c>
      <c r="E19" s="596" t="s">
        <v>1775</v>
      </c>
      <c r="F19" s="598"/>
    </row>
    <row r="20" spans="1:6" ht="10.199999999999999" x14ac:dyDescent="0.25">
      <c r="A20" s="599"/>
      <c r="B20" s="595" t="s">
        <v>1817</v>
      </c>
      <c r="C20" s="596" t="s">
        <v>1780</v>
      </c>
      <c r="D20" s="597" t="s">
        <v>45</v>
      </c>
      <c r="E20" s="596" t="s">
        <v>1827</v>
      </c>
      <c r="F20" s="598"/>
    </row>
    <row r="21" spans="1:6" ht="10.199999999999999" x14ac:dyDescent="0.25">
      <c r="A21" s="599"/>
      <c r="B21" s="595" t="s">
        <v>1817</v>
      </c>
      <c r="C21" s="596" t="s">
        <v>1829</v>
      </c>
      <c r="D21" s="597" t="s">
        <v>45</v>
      </c>
      <c r="E21" s="596" t="s">
        <v>1776</v>
      </c>
      <c r="F21" s="598"/>
    </row>
    <row r="22" spans="1:6" ht="10.199999999999999" x14ac:dyDescent="0.25">
      <c r="A22" s="600"/>
      <c r="B22" s="601" t="s">
        <v>1817</v>
      </c>
      <c r="C22" s="602" t="s">
        <v>1818</v>
      </c>
      <c r="D22" s="603" t="s">
        <v>19</v>
      </c>
      <c r="E22" s="602" t="s">
        <v>1762</v>
      </c>
      <c r="F22" s="604"/>
    </row>
    <row r="24" spans="1:6" ht="17.399999999999999" x14ac:dyDescent="0.25">
      <c r="A24" s="583"/>
      <c r="B24" s="584"/>
      <c r="C24" s="585" t="s">
        <v>411</v>
      </c>
      <c r="D24" s="586"/>
      <c r="E24" s="587"/>
      <c r="F24" s="588" t="s">
        <v>412</v>
      </c>
    </row>
    <row r="25" spans="1:6" ht="10.199999999999999" x14ac:dyDescent="0.25">
      <c r="A25" s="589" t="s">
        <v>12</v>
      </c>
      <c r="B25" s="590" t="s">
        <v>13</v>
      </c>
      <c r="C25" s="591" t="s">
        <v>23</v>
      </c>
      <c r="D25" s="591"/>
      <c r="E25" s="592" t="s">
        <v>23</v>
      </c>
      <c r="F25" s="593"/>
    </row>
    <row r="26" spans="1:6" ht="10.199999999999999" x14ac:dyDescent="0.25">
      <c r="A26" s="594" t="s">
        <v>14</v>
      </c>
      <c r="B26" s="595" t="s">
        <v>1819</v>
      </c>
      <c r="C26" s="596" t="s">
        <v>1761</v>
      </c>
      <c r="D26" s="597" t="s">
        <v>45</v>
      </c>
      <c r="E26" s="596" t="s">
        <v>1772</v>
      </c>
      <c r="F26" s="598"/>
    </row>
    <row r="27" spans="1:6" ht="10.199999999999999" x14ac:dyDescent="0.25">
      <c r="A27" s="594"/>
      <c r="B27" s="595" t="s">
        <v>1819</v>
      </c>
      <c r="C27" s="596" t="s">
        <v>1770</v>
      </c>
      <c r="D27" s="597" t="s">
        <v>45</v>
      </c>
      <c r="E27" s="596" t="s">
        <v>1821</v>
      </c>
      <c r="F27" s="598"/>
    </row>
    <row r="28" spans="1:6" ht="10.199999999999999" x14ac:dyDescent="0.25">
      <c r="A28" s="594"/>
      <c r="B28" s="595" t="s">
        <v>1819</v>
      </c>
      <c r="C28" s="596" t="s">
        <v>1764</v>
      </c>
      <c r="D28" s="597" t="s">
        <v>45</v>
      </c>
      <c r="E28" s="596" t="s">
        <v>1769</v>
      </c>
      <c r="F28" s="598"/>
    </row>
    <row r="29" spans="1:6" ht="10.199999999999999" x14ac:dyDescent="0.25">
      <c r="A29" s="594"/>
      <c r="B29" s="595" t="s">
        <v>1819</v>
      </c>
      <c r="C29" s="596" t="s">
        <v>1833</v>
      </c>
      <c r="D29" s="597" t="s">
        <v>45</v>
      </c>
      <c r="E29" s="596" t="s">
        <v>1766</v>
      </c>
      <c r="F29" s="598"/>
    </row>
    <row r="30" spans="1:6" ht="10.199999999999999" x14ac:dyDescent="0.25">
      <c r="A30" s="594" t="s">
        <v>15</v>
      </c>
      <c r="B30" s="595" t="s">
        <v>1819</v>
      </c>
      <c r="C30" s="596" t="s">
        <v>1765</v>
      </c>
      <c r="D30" s="597" t="s">
        <v>45</v>
      </c>
      <c r="E30" s="596" t="s">
        <v>1822</v>
      </c>
      <c r="F30" s="598"/>
    </row>
    <row r="31" spans="1:6" ht="10.199999999999999" x14ac:dyDescent="0.25">
      <c r="A31" s="599"/>
      <c r="B31" s="595" t="s">
        <v>1819</v>
      </c>
      <c r="C31" s="596" t="s">
        <v>1777</v>
      </c>
      <c r="D31" s="597" t="s">
        <v>45</v>
      </c>
      <c r="E31" s="596" t="s">
        <v>1763</v>
      </c>
      <c r="F31" s="598"/>
    </row>
    <row r="32" spans="1:6" ht="10.199999999999999" x14ac:dyDescent="0.25">
      <c r="A32" s="599"/>
      <c r="B32" s="595" t="s">
        <v>1819</v>
      </c>
      <c r="C32" s="596" t="s">
        <v>1832</v>
      </c>
      <c r="D32" s="597" t="s">
        <v>45</v>
      </c>
      <c r="E32" s="596" t="s">
        <v>1827</v>
      </c>
      <c r="F32" s="598"/>
    </row>
    <row r="33" spans="1:6" ht="10.199999999999999" x14ac:dyDescent="0.25">
      <c r="A33" s="607"/>
      <c r="B33" s="601" t="s">
        <v>1819</v>
      </c>
      <c r="C33" s="602" t="s">
        <v>1829</v>
      </c>
      <c r="D33" s="603" t="s">
        <v>45</v>
      </c>
      <c r="E33" s="602" t="s">
        <v>1762</v>
      </c>
      <c r="F33" s="604"/>
    </row>
    <row r="35" spans="1:6" ht="17.399999999999999" x14ac:dyDescent="0.25">
      <c r="A35" s="583"/>
      <c r="B35" s="584"/>
      <c r="C35" s="585" t="s">
        <v>414</v>
      </c>
      <c r="D35" s="586"/>
      <c r="E35" s="587"/>
      <c r="F35" s="588" t="s">
        <v>412</v>
      </c>
    </row>
    <row r="36" spans="1:6" ht="10.199999999999999" x14ac:dyDescent="0.25">
      <c r="A36" s="589" t="s">
        <v>12</v>
      </c>
      <c r="B36" s="590" t="s">
        <v>13</v>
      </c>
      <c r="C36" s="591" t="s">
        <v>23</v>
      </c>
      <c r="D36" s="591"/>
      <c r="E36" s="592" t="s">
        <v>23</v>
      </c>
      <c r="F36" s="593"/>
    </row>
    <row r="37" spans="1:6" x14ac:dyDescent="0.25">
      <c r="A37" s="594" t="s">
        <v>14</v>
      </c>
      <c r="B37" s="595" t="s">
        <v>1820</v>
      </c>
      <c r="C37" s="596" t="s">
        <v>1818</v>
      </c>
      <c r="D37" s="608" t="s">
        <v>19</v>
      </c>
      <c r="E37" s="596" t="s">
        <v>1818</v>
      </c>
      <c r="F37" s="609"/>
    </row>
    <row r="38" spans="1:6" x14ac:dyDescent="0.25">
      <c r="A38" s="594"/>
      <c r="B38" s="595" t="s">
        <v>1820</v>
      </c>
      <c r="C38" s="596" t="s">
        <v>1818</v>
      </c>
      <c r="D38" s="608" t="s">
        <v>19</v>
      </c>
      <c r="E38" s="596" t="s">
        <v>1818</v>
      </c>
      <c r="F38" s="609"/>
    </row>
    <row r="39" spans="1:6" x14ac:dyDescent="0.25">
      <c r="A39" s="594"/>
      <c r="B39" s="595" t="s">
        <v>1820</v>
      </c>
      <c r="C39" s="596" t="s">
        <v>1818</v>
      </c>
      <c r="D39" s="608" t="s">
        <v>19</v>
      </c>
      <c r="E39" s="596" t="s">
        <v>1818</v>
      </c>
      <c r="F39" s="609"/>
    </row>
    <row r="40" spans="1:6" x14ac:dyDescent="0.25">
      <c r="A40" s="600"/>
      <c r="B40" s="601" t="s">
        <v>1820</v>
      </c>
      <c r="C40" s="602" t="s">
        <v>1818</v>
      </c>
      <c r="D40" s="610" t="s">
        <v>19</v>
      </c>
      <c r="E40" s="602" t="s">
        <v>1818</v>
      </c>
      <c r="F40" s="611"/>
    </row>
    <row r="42" spans="1:6" ht="17.399999999999999" x14ac:dyDescent="0.25">
      <c r="A42" s="612"/>
      <c r="B42" s="584"/>
      <c r="C42" s="585" t="s">
        <v>415</v>
      </c>
      <c r="D42" s="586"/>
      <c r="E42" s="613"/>
      <c r="F42" s="588" t="s">
        <v>412</v>
      </c>
    </row>
    <row r="43" spans="1:6" ht="10.199999999999999" x14ac:dyDescent="0.25">
      <c r="A43" s="614" t="s">
        <v>12</v>
      </c>
      <c r="B43" s="590" t="s">
        <v>13</v>
      </c>
      <c r="C43" s="615" t="s">
        <v>23</v>
      </c>
      <c r="D43" s="591"/>
      <c r="E43" s="592" t="s">
        <v>23</v>
      </c>
      <c r="F43" s="593"/>
    </row>
    <row r="44" spans="1:6" ht="10.199999999999999" x14ac:dyDescent="0.25">
      <c r="A44" s="616" t="s">
        <v>14</v>
      </c>
      <c r="B44" s="617" t="s">
        <v>416</v>
      </c>
      <c r="C44" s="618" t="s">
        <v>1818</v>
      </c>
      <c r="D44" s="597"/>
      <c r="E44" s="619" t="s">
        <v>1818</v>
      </c>
      <c r="F44" s="620"/>
    </row>
    <row r="45" spans="1:6" ht="10.199999999999999" x14ac:dyDescent="0.25">
      <c r="A45" s="621"/>
      <c r="B45" s="601" t="s">
        <v>416</v>
      </c>
      <c r="C45" s="622" t="s">
        <v>1818</v>
      </c>
      <c r="D45" s="603"/>
      <c r="E45" s="623" t="s">
        <v>1818</v>
      </c>
      <c r="F45" s="624"/>
    </row>
    <row r="46" spans="1:6" ht="10.199999999999999" x14ac:dyDescent="0.25">
      <c r="A46" s="625"/>
      <c r="B46" s="42"/>
      <c r="C46" s="626"/>
      <c r="D46" s="627"/>
      <c r="E46" s="626"/>
      <c r="F46" s="43"/>
    </row>
    <row r="47" spans="1:6" ht="17.399999999999999" x14ac:dyDescent="0.25">
      <c r="A47" s="628"/>
      <c r="B47" s="629"/>
      <c r="C47" s="585" t="s">
        <v>417</v>
      </c>
      <c r="D47" s="586"/>
      <c r="E47" s="613"/>
      <c r="F47" s="588" t="s">
        <v>412</v>
      </c>
    </row>
    <row r="48" spans="1:6" ht="10.199999999999999" x14ac:dyDescent="0.25">
      <c r="A48" s="589" t="s">
        <v>12</v>
      </c>
      <c r="B48" s="590" t="s">
        <v>13</v>
      </c>
      <c r="C48" s="591" t="s">
        <v>23</v>
      </c>
      <c r="D48" s="591"/>
      <c r="E48" s="591" t="s">
        <v>23</v>
      </c>
      <c r="F48" s="593"/>
    </row>
    <row r="49" spans="1:6" ht="10.199999999999999" x14ac:dyDescent="0.25">
      <c r="A49" s="616" t="s">
        <v>14</v>
      </c>
      <c r="B49" s="617" t="s">
        <v>418</v>
      </c>
      <c r="C49" s="630" t="s">
        <v>1818</v>
      </c>
      <c r="D49" s="597"/>
      <c r="E49" s="630" t="s">
        <v>1818</v>
      </c>
      <c r="F49" s="620"/>
    </row>
    <row r="50" spans="1:6" ht="10.199999999999999" x14ac:dyDescent="0.25">
      <c r="A50" s="600"/>
      <c r="B50" s="601"/>
      <c r="C50" s="602"/>
      <c r="D50" s="603"/>
      <c r="E50" s="602"/>
      <c r="F50" s="624"/>
    </row>
    <row r="54" spans="1:6" x14ac:dyDescent="0.25">
      <c r="B54" s="606" t="s">
        <v>1817</v>
      </c>
      <c r="C54" s="606" t="s">
        <v>1761</v>
      </c>
      <c r="D54" s="606" t="s">
        <v>19</v>
      </c>
      <c r="E54" s="606" t="s">
        <v>1818</v>
      </c>
    </row>
    <row r="55" spans="1:6" x14ac:dyDescent="0.25">
      <c r="B55" s="606" t="s">
        <v>1817</v>
      </c>
      <c r="C55" s="606" t="s">
        <v>1830</v>
      </c>
      <c r="D55" s="606" t="s">
        <v>45</v>
      </c>
      <c r="E55" s="606" t="s">
        <v>1772</v>
      </c>
    </row>
    <row r="56" spans="1:6" x14ac:dyDescent="0.25">
      <c r="B56" s="606" t="s">
        <v>1817</v>
      </c>
      <c r="C56" s="606" t="s">
        <v>1773</v>
      </c>
      <c r="D56" s="606" t="s">
        <v>45</v>
      </c>
      <c r="E56" s="606" t="s">
        <v>1770</v>
      </c>
    </row>
    <row r="57" spans="1:6" x14ac:dyDescent="0.25">
      <c r="B57" s="606" t="s">
        <v>1817</v>
      </c>
      <c r="C57" s="606" t="s">
        <v>1771</v>
      </c>
      <c r="D57" s="606" t="s">
        <v>45</v>
      </c>
      <c r="E57" s="606" t="s">
        <v>1821</v>
      </c>
    </row>
    <row r="58" spans="1:6" x14ac:dyDescent="0.25">
      <c r="B58" s="606" t="s">
        <v>1817</v>
      </c>
      <c r="C58" s="606" t="s">
        <v>1764</v>
      </c>
      <c r="D58" s="606" t="s">
        <v>19</v>
      </c>
      <c r="E58" s="606" t="s">
        <v>1818</v>
      </c>
    </row>
    <row r="59" spans="1:6" x14ac:dyDescent="0.25">
      <c r="B59" s="606" t="s">
        <v>1817</v>
      </c>
      <c r="C59" s="606" t="s">
        <v>1778</v>
      </c>
      <c r="D59" s="606" t="s">
        <v>45</v>
      </c>
      <c r="E59" s="606" t="s">
        <v>1769</v>
      </c>
    </row>
    <row r="60" spans="1:6" x14ac:dyDescent="0.25">
      <c r="B60" s="606" t="s">
        <v>1817</v>
      </c>
      <c r="C60" s="606" t="s">
        <v>1833</v>
      </c>
      <c r="D60" s="606" t="s">
        <v>45</v>
      </c>
      <c r="E60" s="606" t="s">
        <v>1834</v>
      </c>
    </row>
    <row r="61" spans="1:6" x14ac:dyDescent="0.25">
      <c r="B61" s="606" t="s">
        <v>1817</v>
      </c>
      <c r="C61" s="606" t="s">
        <v>1831</v>
      </c>
      <c r="D61" s="606" t="s">
        <v>45</v>
      </c>
      <c r="E61" s="606" t="s">
        <v>1766</v>
      </c>
    </row>
    <row r="62" spans="1:6" x14ac:dyDescent="0.25">
      <c r="B62" s="606" t="s">
        <v>1817</v>
      </c>
      <c r="C62" s="606" t="s">
        <v>1765</v>
      </c>
      <c r="D62" s="606" t="s">
        <v>19</v>
      </c>
      <c r="E62" s="606" t="s">
        <v>1818</v>
      </c>
    </row>
    <row r="63" spans="1:6" x14ac:dyDescent="0.25">
      <c r="B63" s="606" t="s">
        <v>1817</v>
      </c>
      <c r="C63" s="606" t="s">
        <v>1822</v>
      </c>
      <c r="D63" s="606" t="s">
        <v>45</v>
      </c>
      <c r="E63" s="606" t="s">
        <v>1826</v>
      </c>
    </row>
    <row r="64" spans="1:6" x14ac:dyDescent="0.25">
      <c r="B64" s="606" t="s">
        <v>1817</v>
      </c>
      <c r="C64" s="606" t="s">
        <v>1828</v>
      </c>
      <c r="D64" s="606" t="s">
        <v>45</v>
      </c>
      <c r="E64" s="606" t="s">
        <v>1777</v>
      </c>
    </row>
    <row r="65" spans="2:5" x14ac:dyDescent="0.25">
      <c r="B65" s="606" t="s">
        <v>1817</v>
      </c>
      <c r="C65" s="606" t="s">
        <v>1818</v>
      </c>
      <c r="D65" s="606" t="s">
        <v>19</v>
      </c>
      <c r="E65" s="606" t="s">
        <v>1763</v>
      </c>
    </row>
    <row r="66" spans="2:5" x14ac:dyDescent="0.25">
      <c r="B66" s="606" t="s">
        <v>1817</v>
      </c>
      <c r="C66" s="606" t="s">
        <v>1832</v>
      </c>
      <c r="D66" s="606" t="s">
        <v>45</v>
      </c>
      <c r="E66" s="606" t="s">
        <v>1775</v>
      </c>
    </row>
    <row r="67" spans="2:5" x14ac:dyDescent="0.25">
      <c r="B67" s="606" t="s">
        <v>1817</v>
      </c>
      <c r="C67" s="606" t="s">
        <v>1780</v>
      </c>
      <c r="D67" s="606" t="s">
        <v>45</v>
      </c>
      <c r="E67" s="606" t="s">
        <v>1827</v>
      </c>
    </row>
    <row r="68" spans="2:5" x14ac:dyDescent="0.25">
      <c r="B68" s="606" t="s">
        <v>1817</v>
      </c>
      <c r="C68" s="606" t="s">
        <v>1829</v>
      </c>
      <c r="D68" s="606" t="s">
        <v>45</v>
      </c>
      <c r="E68" s="606" t="s">
        <v>1776</v>
      </c>
    </row>
    <row r="69" spans="2:5" x14ac:dyDescent="0.25">
      <c r="B69" s="606" t="s">
        <v>1817</v>
      </c>
      <c r="C69" s="606" t="s">
        <v>1818</v>
      </c>
      <c r="D69" s="606" t="s">
        <v>19</v>
      </c>
      <c r="E69" s="606" t="s">
        <v>1762</v>
      </c>
    </row>
    <row r="70" spans="2:5" x14ac:dyDescent="0.25">
      <c r="B70" s="606" t="s">
        <v>1819</v>
      </c>
      <c r="C70" s="606" t="s">
        <v>1761</v>
      </c>
      <c r="D70" s="606" t="s">
        <v>45</v>
      </c>
      <c r="E70" s="606" t="s">
        <v>1772</v>
      </c>
    </row>
    <row r="71" spans="2:5" x14ac:dyDescent="0.25">
      <c r="B71" s="606" t="s">
        <v>1819</v>
      </c>
      <c r="C71" s="606" t="s">
        <v>1770</v>
      </c>
      <c r="D71" s="606" t="s">
        <v>45</v>
      </c>
      <c r="E71" s="606" t="s">
        <v>1821</v>
      </c>
    </row>
    <row r="72" spans="2:5" x14ac:dyDescent="0.25">
      <c r="B72" s="606" t="s">
        <v>1819</v>
      </c>
      <c r="C72" s="606" t="s">
        <v>1764</v>
      </c>
      <c r="D72" s="606" t="s">
        <v>45</v>
      </c>
      <c r="E72" s="606" t="s">
        <v>1769</v>
      </c>
    </row>
    <row r="73" spans="2:5" x14ac:dyDescent="0.25">
      <c r="B73" s="606" t="s">
        <v>1819</v>
      </c>
      <c r="C73" s="606" t="s">
        <v>1833</v>
      </c>
      <c r="D73" s="606" t="s">
        <v>45</v>
      </c>
      <c r="E73" s="606" t="s">
        <v>1766</v>
      </c>
    </row>
    <row r="74" spans="2:5" x14ac:dyDescent="0.25">
      <c r="B74" s="606" t="s">
        <v>1819</v>
      </c>
      <c r="C74" s="606" t="s">
        <v>1765</v>
      </c>
      <c r="D74" s="606" t="s">
        <v>45</v>
      </c>
      <c r="E74" s="606" t="s">
        <v>1822</v>
      </c>
    </row>
    <row r="75" spans="2:5" x14ac:dyDescent="0.25">
      <c r="B75" s="606" t="s">
        <v>1819</v>
      </c>
      <c r="C75" s="606" t="s">
        <v>1777</v>
      </c>
      <c r="D75" s="606" t="s">
        <v>45</v>
      </c>
      <c r="E75" s="606" t="s">
        <v>1763</v>
      </c>
    </row>
    <row r="76" spans="2:5" x14ac:dyDescent="0.25">
      <c r="B76" s="606" t="s">
        <v>1819</v>
      </c>
      <c r="C76" s="606" t="s">
        <v>1832</v>
      </c>
      <c r="D76" s="606" t="s">
        <v>45</v>
      </c>
      <c r="E76" s="606" t="s">
        <v>1827</v>
      </c>
    </row>
    <row r="77" spans="2:5" x14ac:dyDescent="0.25">
      <c r="B77" s="606" t="s">
        <v>1819</v>
      </c>
      <c r="C77" s="606" t="s">
        <v>1829</v>
      </c>
      <c r="D77" s="606" t="s">
        <v>45</v>
      </c>
      <c r="E77" s="606" t="s">
        <v>1762</v>
      </c>
    </row>
    <row r="78" spans="2:5" x14ac:dyDescent="0.25">
      <c r="B78" s="606" t="s">
        <v>1820</v>
      </c>
      <c r="C78" s="606" t="s">
        <v>1818</v>
      </c>
      <c r="D78" s="606" t="s">
        <v>19</v>
      </c>
      <c r="E78" s="606" t="s">
        <v>1818</v>
      </c>
    </row>
    <row r="79" spans="2:5" x14ac:dyDescent="0.25">
      <c r="B79" s="606" t="s">
        <v>1820</v>
      </c>
      <c r="C79" s="606" t="s">
        <v>1818</v>
      </c>
      <c r="D79" s="606" t="s">
        <v>19</v>
      </c>
      <c r="E79" s="606" t="s">
        <v>1818</v>
      </c>
    </row>
    <row r="80" spans="2:5" x14ac:dyDescent="0.25">
      <c r="B80" s="606" t="s">
        <v>1820</v>
      </c>
      <c r="C80" s="606" t="s">
        <v>1818</v>
      </c>
      <c r="D80" s="606" t="s">
        <v>19</v>
      </c>
      <c r="E80" s="606" t="s">
        <v>1818</v>
      </c>
    </row>
    <row r="81" spans="2:5" x14ac:dyDescent="0.25">
      <c r="B81" s="606" t="s">
        <v>1820</v>
      </c>
      <c r="C81" s="606" t="s">
        <v>1818</v>
      </c>
      <c r="D81" s="606" t="s">
        <v>19</v>
      </c>
      <c r="E81" s="606" t="s">
        <v>1818</v>
      </c>
    </row>
    <row r="82" spans="2:5" x14ac:dyDescent="0.25">
      <c r="B82" s="606" t="s">
        <v>416</v>
      </c>
      <c r="C82" s="606" t="s">
        <v>1818</v>
      </c>
      <c r="E82" s="606" t="s">
        <v>1818</v>
      </c>
    </row>
    <row r="83" spans="2:5" x14ac:dyDescent="0.25">
      <c r="B83" s="606" t="s">
        <v>416</v>
      </c>
      <c r="C83" s="606" t="s">
        <v>1818</v>
      </c>
      <c r="E83" s="606" t="s">
        <v>1818</v>
      </c>
    </row>
    <row r="84" spans="2:5" x14ac:dyDescent="0.25">
      <c r="B84" s="606" t="s">
        <v>418</v>
      </c>
      <c r="C84" s="606" t="s">
        <v>1818</v>
      </c>
      <c r="E84" s="606" t="s">
        <v>1818</v>
      </c>
    </row>
  </sheetData>
  <sheetProtection formatCells="0" formatColumns="0" formatRows="0"/>
  <sortState ref="C5:E20">
    <sortCondition ref="D5"/>
  </sortState>
  <phoneticPr fontId="1" type="noConversion"/>
  <printOptions horizontalCentered="1" gridLines="1"/>
  <pageMargins left="0.39370078740157483" right="0.39370078740157483" top="0.59055118110236227" bottom="0.59055118110236227" header="0.51181102362204722" footer="0.51181102362204722"/>
  <pageSetup paperSize="9" scale="94" fitToHeight="5" orientation="portrait" r:id="rId1"/>
  <headerFooter alignWithMargins="0">
    <oddFooter>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0]!MakeOP">
                <anchor>
                  <from>
                    <xdr:col>6</xdr:col>
                    <xdr:colOff>198120</xdr:colOff>
                    <xdr:row>3</xdr:row>
                    <xdr:rowOff>121920</xdr:rowOff>
                  </from>
                  <to>
                    <xdr:col>8</xdr:col>
                    <xdr:colOff>106680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Line="0" autoPict="0" macro="[0]!Sheet2pdf">
                <anchor>
                  <from>
                    <xdr:col>6</xdr:col>
                    <xdr:colOff>220980</xdr:colOff>
                    <xdr:row>8</xdr:row>
                    <xdr:rowOff>0</xdr:rowOff>
                  </from>
                  <to>
                    <xdr:col>7</xdr:col>
                    <xdr:colOff>579120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Button 3">
              <controlPr defaultSize="0" print="0" autoFill="0" autoLine="0" autoPict="0" macro="[0]!SyncSelected">
                <anchor>
                  <from>
                    <xdr:col>6</xdr:col>
                    <xdr:colOff>236220</xdr:colOff>
                    <xdr:row>10</xdr:row>
                    <xdr:rowOff>83820</xdr:rowOff>
                  </from>
                  <to>
                    <xdr:col>7</xdr:col>
                    <xdr:colOff>236220</xdr:colOff>
                    <xdr:row>13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H50"/>
  <sheetViews>
    <sheetView showGridLines="0" zoomScaleNormal="100" workbookViewId="0"/>
  </sheetViews>
  <sheetFormatPr defaultColWidth="8.88671875" defaultRowHeight="11.4" x14ac:dyDescent="0.25"/>
  <cols>
    <col min="1" max="1" width="8.33203125" style="28" customWidth="1"/>
    <col min="2" max="2" width="9.6640625" style="26" customWidth="1"/>
    <col min="3" max="3" width="38.6640625" style="26" customWidth="1"/>
    <col min="4" max="4" width="1.33203125" style="26" bestFit="1" customWidth="1"/>
    <col min="5" max="5" width="38.6640625" style="26" customWidth="1"/>
    <col min="6" max="6" width="5.6640625" style="26" customWidth="1"/>
    <col min="7" max="16384" width="8.88671875" style="26"/>
  </cols>
  <sheetData>
    <row r="1" spans="1:8" s="22" customFormat="1" ht="17.399999999999999" x14ac:dyDescent="0.25">
      <c r="A1" s="95" t="str">
        <f>Setup!$B$3&amp;", "&amp;Setup!$B$7&amp;", "&amp;Setup!$B$4&amp;", "&amp;DAY(Setup!$B$8)&amp;"/"&amp;MONTH(Setup!$B$8)&amp;"-"&amp;DAY(Setup!$B$9)&amp;"/"&amp;MONTH(Setup!$B$9)&amp; " (" &amp; Setup!B6 &amp; ")"</f>
        <v>Η' ΕΝΩΣΗ, Ε3 47η, ΑΟΑ ΑΛΕΞΑΝΔΡΟΣ Β, 24/11-26/11 (Α12)</v>
      </c>
      <c r="B1" s="96"/>
      <c r="C1" s="97"/>
      <c r="D1" s="96"/>
      <c r="E1" s="97"/>
      <c r="F1" s="96"/>
      <c r="H1" s="117"/>
    </row>
    <row r="2" spans="1:8" s="23" customFormat="1" ht="13.8" x14ac:dyDescent="0.25">
      <c r="A2" s="98" t="str">
        <f>Setup!$B$11</f>
        <v>ΤΑΜΠΟΣΗ Τ</v>
      </c>
      <c r="B2" s="96"/>
      <c r="C2" s="97"/>
      <c r="D2" s="96"/>
      <c r="E2" s="99"/>
      <c r="F2" s="96"/>
    </row>
    <row r="3" spans="1:8" s="23" customFormat="1" ht="17.399999999999999" x14ac:dyDescent="0.25">
      <c r="A3" s="98"/>
      <c r="B3" s="96"/>
      <c r="C3" s="100" t="s">
        <v>25</v>
      </c>
      <c r="D3" s="101"/>
      <c r="E3" s="100"/>
      <c r="F3" s="96"/>
    </row>
    <row r="4" spans="1:8" s="23" customFormat="1" ht="10.199999999999999" x14ac:dyDescent="0.25">
      <c r="A4" s="102"/>
      <c r="B4" s="96"/>
      <c r="C4" s="102"/>
      <c r="D4" s="96"/>
      <c r="E4" s="97"/>
      <c r="F4" s="96"/>
    </row>
    <row r="5" spans="1:8" s="25" customFormat="1" ht="17.399999999999999" x14ac:dyDescent="0.25">
      <c r="A5" s="103"/>
      <c r="B5" s="104"/>
      <c r="C5" s="105" t="s">
        <v>413</v>
      </c>
      <c r="D5" s="106"/>
      <c r="E5" s="107"/>
      <c r="F5" s="108" t="s">
        <v>412</v>
      </c>
    </row>
    <row r="6" spans="1:8" x14ac:dyDescent="0.25">
      <c r="A6" s="109" t="s">
        <v>12</v>
      </c>
      <c r="B6" s="110" t="s">
        <v>13</v>
      </c>
      <c r="C6" s="111" t="s">
        <v>23</v>
      </c>
      <c r="D6" s="111"/>
      <c r="E6" s="112" t="s">
        <v>23</v>
      </c>
      <c r="F6" s="113"/>
    </row>
    <row r="7" spans="1:8" x14ac:dyDescent="0.25">
      <c r="A7" s="144" t="s">
        <v>14</v>
      </c>
      <c r="B7" s="147" t="str">
        <f>Setup!$B$6&amp;" R32"</f>
        <v>Α12 R32</v>
      </c>
      <c r="C7" s="148" t="str">
        <f>IF(COUNTIF(MD!$I5,"&gt;0")&gt;0,IF(VLOOKUP(MD!$I5,ALMD!$C$3:$F$34,3,FALSE)&gt;" ",LEFT(VLOOKUP(MD!$I5,ALMD!$C$3:$F$34,2,FALSE),FIND(" ",VLOOKUP(MD!$I5,ALMD!$C$3:$F$34,2,FALSE))+1) &amp; " (" &amp; LEFT(VLOOKUP(MD!$I5,ALMD!$C$3:$F$34,3,FALSE),15)&amp;")",LEFT(VLOOKUP(MD!$I5,ALMD!$C$3:$F$34,2,FALSE),MIN(LEN(VLOOKUP(MD!$I5,ALMD!$C$3:$F$34,2,FALSE)),35))),"")</f>
        <v>ΜΠΑΚΙΡΤΖΗΣ ΝΙΚΟΛΑΟΣ</v>
      </c>
      <c r="D7" s="125" t="str">
        <f>IF(OR(C7="",E7="")," ","-")</f>
        <v xml:space="preserve"> </v>
      </c>
      <c r="E7" s="148" t="str">
        <f>IF(COUNTIF(MD!$I6,"&gt;0")&gt;0,IF(VLOOKUP(MD!$I6,ALMD!$C$3:$F$34,3,FALSE)&gt;" ",LEFT(VLOOKUP(MD!$I6,ALMD!$C$3:$F$34,2,FALSE),FIND(" ",VLOOKUP(MD!$I6,ALMD!$C$3:$F$34,2,FALSE))+1) &amp; " (" &amp; LEFT(VLOOKUP(MD!$I6,ALMD!$C$3:$F$34,3,FALSE),15)&amp;")",LEFT(VLOOKUP(MD!$I6,ALMD!$C$3:$F$34,2,FALSE),MIN(LEN(VLOOKUP(MD!$I6,ALMD!$C$3:$F$34,2,FALSE)),35))),"")</f>
        <v/>
      </c>
      <c r="F7" s="149"/>
    </row>
    <row r="8" spans="1:8" x14ac:dyDescent="0.25">
      <c r="A8" s="144"/>
      <c r="B8" s="147" t="str">
        <f>Setup!$B$6&amp;" R32"</f>
        <v>Α12 R32</v>
      </c>
      <c r="C8" s="148" t="str">
        <f>IF(COUNTIF(MD!$I7,"&gt;0")&gt;0,IF(VLOOKUP(MD!$I7,ALMD!$C$3:$F$34,3,FALSE)&gt;" ",LEFT(VLOOKUP(MD!$I7,ALMD!$C$3:$F$34,2,FALSE),FIND(" ",VLOOKUP(MD!$I7,ALMD!$C$3:$F$34,2,FALSE))+1) &amp; " (" &amp; LEFT(VLOOKUP(MD!$I7,ALMD!$C$3:$F$34,3,FALSE),15)&amp;")",LEFT(VLOOKUP(MD!$I7,ALMD!$C$3:$F$34,2,FALSE),MIN(LEN(VLOOKUP(MD!$I7,ALMD!$C$3:$F$34,2,FALSE)),35))),"")</f>
        <v>ΚΑΛΟΓΕΡΟΠΟΥΛΟΣ ΝΙΚΟΛΑΟΣ</v>
      </c>
      <c r="D8" s="125" t="str">
        <f t="shared" ref="D8:D22" si="0">IF(OR(C8="",E8="")," ","-")</f>
        <v>-</v>
      </c>
      <c r="E8" s="148" t="str">
        <f>IF(COUNTIF(MD!$I8,"&gt;0")&gt;0,IF(VLOOKUP(MD!$I8,ALMD!$C$3:$F$34,3,FALSE)&gt;" ",LEFT(VLOOKUP(MD!$I8,ALMD!$C$3:$F$34,2,FALSE),FIND(" ",VLOOKUP(MD!$I8,ALMD!$C$3:$F$34,2,FALSE))+1) &amp; " (" &amp; LEFT(VLOOKUP(MD!$I8,ALMD!$C$3:$F$34,3,FALSE),15)&amp;")",LEFT(VLOOKUP(MD!$I8,ALMD!$C$3:$F$34,2,FALSE),MIN(LEN(VLOOKUP(MD!$I8,ALMD!$C$3:$F$34,2,FALSE)),35))),"")</f>
        <v>ΣΤΑΦΥΛΟΠΑΤΗΣ ΝΙΚΗΦΟΡΟΣ</v>
      </c>
      <c r="F8" s="149"/>
    </row>
    <row r="9" spans="1:8" x14ac:dyDescent="0.25">
      <c r="A9" s="144"/>
      <c r="B9" s="147" t="str">
        <f>Setup!$B$6&amp;" R32"</f>
        <v>Α12 R32</v>
      </c>
      <c r="C9" s="148" t="str">
        <f>IF(COUNTIF(MD!$I9,"&gt;0")&gt;0,IF(VLOOKUP(MD!$I9,ALMD!$C$3:$F$34,3,FALSE)&gt;" ",LEFT(VLOOKUP(MD!$I9,ALMD!$C$3:$F$34,2,FALSE),FIND(" ",VLOOKUP(MD!$I9,ALMD!$C$3:$F$34,2,FALSE))+1) &amp; " (" &amp; LEFT(VLOOKUP(MD!$I9,ALMD!$C$3:$F$34,3,FALSE),15)&amp;")",LEFT(VLOOKUP(MD!$I9,ALMD!$C$3:$F$34,2,FALSE),MIN(LEN(VLOOKUP(MD!$I9,ALMD!$C$3:$F$34,2,FALSE)),35))),"")</f>
        <v>ΠΕΤΡΟΥΤΖΗΣ ΑΝΑΣΤΑΣΙΟΣ</v>
      </c>
      <c r="D9" s="125" t="str">
        <f t="shared" si="0"/>
        <v>-</v>
      </c>
      <c r="E9" s="148" t="str">
        <f>IF(COUNTIF(MD!$I10,"&gt;0")&gt;0,IF(VLOOKUP(MD!$I10,ALMD!$C$3:$F$34,3,FALSE)&gt;" ",LEFT(VLOOKUP(MD!$I10,ALMD!$C$3:$F$34,2,FALSE),FIND(" ",VLOOKUP(MD!$I10,ALMD!$C$3:$F$34,2,FALSE))+1) &amp; " (" &amp; LEFT(VLOOKUP(MD!$I10,ALMD!$C$3:$F$34,3,FALSE),15)&amp;")",LEFT(VLOOKUP(MD!$I10,ALMD!$C$3:$F$34,2,FALSE),MIN(LEN(VLOOKUP(MD!$I10,ALMD!$C$3:$F$34,2,FALSE)),35))),"")</f>
        <v>ΜΟΣΧΟΒΙΝΟΣ ΑΛΕΞΙΟΣ</v>
      </c>
      <c r="F9" s="149"/>
    </row>
    <row r="10" spans="1:8" x14ac:dyDescent="0.25">
      <c r="A10" s="144"/>
      <c r="B10" s="147" t="str">
        <f>Setup!$B$6&amp;" R32"</f>
        <v>Α12 R32</v>
      </c>
      <c r="C10" s="148" t="str">
        <f>IF(COUNTIF(MD!$I11,"&gt;0")&gt;0,IF(VLOOKUP(MD!$I11,ALMD!$C$3:$F$34,3,FALSE)&gt;" ",LEFT(VLOOKUP(MD!$I11,ALMD!$C$3:$F$34,2,FALSE),FIND(" ",VLOOKUP(MD!$I11,ALMD!$C$3:$F$34,2,FALSE))+1) &amp; " (" &amp; LEFT(VLOOKUP(MD!$I11,ALMD!$C$3:$F$34,3,FALSE),15)&amp;")",LEFT(VLOOKUP(MD!$I11,ALMD!$C$3:$F$34,2,FALSE),MIN(LEN(VLOOKUP(MD!$I11,ALMD!$C$3:$F$34,2,FALSE)),35))),"")</f>
        <v>ΓΕΡΟΓΙΑΝΝΗΣ ΝΙΚΟΛΑΟΣ</v>
      </c>
      <c r="D10" s="125" t="str">
        <f t="shared" si="0"/>
        <v>-</v>
      </c>
      <c r="E10" s="148" t="str">
        <f>IF(COUNTIF(MD!$I12,"&gt;0")&gt;0,IF(VLOOKUP(MD!$I12,ALMD!$C$3:$F$34,3,FALSE)&gt;" ",LEFT(VLOOKUP(MD!$I12,ALMD!$C$3:$F$34,2,FALSE),FIND(" ",VLOOKUP(MD!$I12,ALMD!$C$3:$F$34,2,FALSE))+1) &amp; " (" &amp; LEFT(VLOOKUP(MD!$I12,ALMD!$C$3:$F$34,3,FALSE),15)&amp;")",LEFT(VLOOKUP(MD!$I12,ALMD!$C$3:$F$34,2,FALSE),MIN(LEN(VLOOKUP(MD!$I12,ALMD!$C$3:$F$34,2,FALSE)),35))),"")</f>
        <v>ΠΑΠΑΝΔΡΕΟΥ ΠΑΝΑΓΙΩΤΗΣ-ΠΕΤΡΟΣ</v>
      </c>
      <c r="F10" s="149"/>
    </row>
    <row r="11" spans="1:8" x14ac:dyDescent="0.25">
      <c r="A11" s="144" t="s">
        <v>15</v>
      </c>
      <c r="B11" s="147" t="str">
        <f>Setup!$B$6&amp;" R32"</f>
        <v>Α12 R32</v>
      </c>
      <c r="C11" s="148" t="str">
        <f>IF(COUNTIF(MD!$I13,"&gt;0")&gt;0,IF(VLOOKUP(MD!$I13,ALMD!$C$3:$F$34,3,FALSE)&gt;" ",LEFT(VLOOKUP(MD!$I13,ALMD!$C$3:$F$34,2,FALSE),FIND(" ",VLOOKUP(MD!$I13,ALMD!$C$3:$F$34,2,FALSE))+1) &amp; " (" &amp; LEFT(VLOOKUP(MD!$I13,ALMD!$C$3:$F$34,3,FALSE),15)&amp;")",LEFT(VLOOKUP(MD!$I13,ALMD!$C$3:$F$34,2,FALSE),MIN(LEN(VLOOKUP(MD!$I13,ALMD!$C$3:$F$34,2,FALSE)),35))),"")</f>
        <v>ΛΑΖΟΠΟΥΛΟΣ ΝΙΚΟΛΑΟΣ</v>
      </c>
      <c r="D11" s="125" t="str">
        <f t="shared" si="0"/>
        <v xml:space="preserve"> </v>
      </c>
      <c r="E11" s="148" t="str">
        <f>IF(COUNTIF(MD!$I14,"&gt;0")&gt;0,IF(VLOOKUP(MD!$I14,ALMD!$C$3:$F$34,3,FALSE)&gt;" ",LEFT(VLOOKUP(MD!$I14,ALMD!$C$3:$F$34,2,FALSE),FIND(" ",VLOOKUP(MD!$I14,ALMD!$C$3:$F$34,2,FALSE))+1) &amp; " (" &amp; LEFT(VLOOKUP(MD!$I14,ALMD!$C$3:$F$34,3,FALSE),15)&amp;")",LEFT(VLOOKUP(MD!$I14,ALMD!$C$3:$F$34,2,FALSE),MIN(LEN(VLOOKUP(MD!$I14,ALMD!$C$3:$F$34,2,FALSE)),35))),"")</f>
        <v/>
      </c>
      <c r="F11" s="149"/>
    </row>
    <row r="12" spans="1:8" x14ac:dyDescent="0.25">
      <c r="A12" s="145"/>
      <c r="B12" s="147" t="str">
        <f>Setup!$B$6&amp;" R32"</f>
        <v>Α12 R32</v>
      </c>
      <c r="C12" s="148" t="str">
        <f>IF(COUNTIF(MD!$I15,"&gt;0")&gt;0,IF(VLOOKUP(MD!$I15,ALMD!$C$3:$F$34,3,FALSE)&gt;" ",LEFT(VLOOKUP(MD!$I15,ALMD!$C$3:$F$34,2,FALSE),FIND(" ",VLOOKUP(MD!$I15,ALMD!$C$3:$F$34,2,FALSE))+1) &amp; " (" &amp; LEFT(VLOOKUP(MD!$I15,ALMD!$C$3:$F$34,3,FALSE),15)&amp;")",LEFT(VLOOKUP(MD!$I15,ALMD!$C$3:$F$34,2,FALSE),MIN(LEN(VLOOKUP(MD!$I15,ALMD!$C$3:$F$34,2,FALSE)),35))),"")</f>
        <v>ΧΟΛΕΒΑΣ ΑΝΤΩΝΙΟΣ</v>
      </c>
      <c r="D12" s="125" t="str">
        <f t="shared" si="0"/>
        <v>-</v>
      </c>
      <c r="E12" s="148" t="str">
        <f>IF(COUNTIF(MD!$I16,"&gt;0")&gt;0,IF(VLOOKUP(MD!$I16,ALMD!$C$3:$F$34,3,FALSE)&gt;" ",LEFT(VLOOKUP(MD!$I16,ALMD!$C$3:$F$34,2,FALSE),FIND(" ",VLOOKUP(MD!$I16,ALMD!$C$3:$F$34,2,FALSE))+1) &amp; " (" &amp; LEFT(VLOOKUP(MD!$I16,ALMD!$C$3:$F$34,3,FALSE),15)&amp;")",LEFT(VLOOKUP(MD!$I16,ALMD!$C$3:$F$34,2,FALSE),MIN(LEN(VLOOKUP(MD!$I16,ALMD!$C$3:$F$34,2,FALSE)),35))),"")</f>
        <v>ΚΟΥΡΚΟΥΛΑΣ ΔΗΜΗΤΡΗΣ</v>
      </c>
      <c r="F12" s="149"/>
    </row>
    <row r="13" spans="1:8" x14ac:dyDescent="0.25">
      <c r="A13" s="145"/>
      <c r="B13" s="147" t="str">
        <f>Setup!$B$6&amp;" R32"</f>
        <v>Α12 R32</v>
      </c>
      <c r="C13" s="148" t="str">
        <f>IF(COUNTIF(MD!$I17,"&gt;0")&gt;0,IF(VLOOKUP(MD!$I17,ALMD!$C$3:$F$34,3,FALSE)&gt;" ",LEFT(VLOOKUP(MD!$I17,ALMD!$C$3:$F$34,2,FALSE),FIND(" ",VLOOKUP(MD!$I17,ALMD!$C$3:$F$34,2,FALSE))+1) &amp; " (" &amp; LEFT(VLOOKUP(MD!$I17,ALMD!$C$3:$F$34,3,FALSE),15)&amp;")",LEFT(VLOOKUP(MD!$I17,ALMD!$C$3:$F$34,2,FALSE),MIN(LEN(VLOOKUP(MD!$I17,ALMD!$C$3:$F$34,2,FALSE)),35))),"")</f>
        <v>ΜΥΡΙΛΛΑΣ ΠΑΝΑΓΙΩΤΗΣ-ΣΤΑΜΑΤΙΟΣ</v>
      </c>
      <c r="D13" s="125" t="str">
        <f t="shared" si="0"/>
        <v>-</v>
      </c>
      <c r="E13" s="148" t="str">
        <f>IF(COUNTIF(MD!$I18,"&gt;0")&gt;0,IF(VLOOKUP(MD!$I18,ALMD!$C$3:$F$34,3,FALSE)&gt;" ",LEFT(VLOOKUP(MD!$I18,ALMD!$C$3:$F$34,2,FALSE),FIND(" ",VLOOKUP(MD!$I18,ALMD!$C$3:$F$34,2,FALSE))+1) &amp; " (" &amp; LEFT(VLOOKUP(MD!$I18,ALMD!$C$3:$F$34,3,FALSE),15)&amp;")",LEFT(VLOOKUP(MD!$I18,ALMD!$C$3:$F$34,2,FALSE),MIN(LEN(VLOOKUP(MD!$I18,ALMD!$C$3:$F$34,2,FALSE)),35))),"")</f>
        <v>ΚΑΛΙΓΑΡΙΔΗΣ ΠΑΝΑΓΙΩΤΗΣ</v>
      </c>
      <c r="F13" s="149"/>
    </row>
    <row r="14" spans="1:8" x14ac:dyDescent="0.25">
      <c r="A14" s="145"/>
      <c r="B14" s="147" t="str">
        <f>Setup!$B$6&amp;" R32"</f>
        <v>Α12 R32</v>
      </c>
      <c r="C14" s="148" t="str">
        <f>IF(COUNTIF(MD!$I19,"&gt;0")&gt;0,IF(VLOOKUP(MD!$I19,ALMD!$C$3:$F$34,3,FALSE)&gt;" ",LEFT(VLOOKUP(MD!$I19,ALMD!$C$3:$F$34,2,FALSE),FIND(" ",VLOOKUP(MD!$I19,ALMD!$C$3:$F$34,2,FALSE))+1) &amp; " (" &amp; LEFT(VLOOKUP(MD!$I19,ALMD!$C$3:$F$34,3,FALSE),15)&amp;")",LEFT(VLOOKUP(MD!$I19,ALMD!$C$3:$F$34,2,FALSE),MIN(LEN(VLOOKUP(MD!$I19,ALMD!$C$3:$F$34,2,FALSE)),35))),"")</f>
        <v>ΠΛΑΤΣΙΩΤΑΣ ΔΗΜΗΤΡΙΟΣ</v>
      </c>
      <c r="D14" s="125" t="str">
        <f t="shared" si="0"/>
        <v>-</v>
      </c>
      <c r="E14" s="148" t="str">
        <f>IF(COUNTIF(MD!$I20,"&gt;0")&gt;0,IF(VLOOKUP(MD!$I20,ALMD!$C$3:$F$34,3,FALSE)&gt;" ",LEFT(VLOOKUP(MD!$I20,ALMD!$C$3:$F$34,2,FALSE),FIND(" ",VLOOKUP(MD!$I20,ALMD!$C$3:$F$34,2,FALSE))+1) &amp; " (" &amp; LEFT(VLOOKUP(MD!$I20,ALMD!$C$3:$F$34,3,FALSE),15)&amp;")",LEFT(VLOOKUP(MD!$I20,ALMD!$C$3:$F$34,2,FALSE),MIN(LEN(VLOOKUP(MD!$I20,ALMD!$C$3:$F$34,2,FALSE)),35))),"")</f>
        <v>ΔΕΛΛΑΠΟΡΤΑΣ ΘΕΟΔΩΡΟΣ</v>
      </c>
      <c r="F14" s="149"/>
    </row>
    <row r="15" spans="1:8" x14ac:dyDescent="0.25">
      <c r="A15" s="144" t="s">
        <v>15</v>
      </c>
      <c r="B15" s="147" t="str">
        <f>Setup!$B$6&amp;" R32"</f>
        <v>Α12 R32</v>
      </c>
      <c r="C15" s="148" t="str">
        <f>IF(COUNTIF(MD!$I21,"&gt;0")&gt;0,IF(VLOOKUP(MD!$I21,ALMD!$C$3:$F$34,3,FALSE)&gt;" ",LEFT(VLOOKUP(MD!$I21,ALMD!$C$3:$F$34,2,FALSE),FIND(" ",VLOOKUP(MD!$I21,ALMD!$C$3:$F$34,2,FALSE))+1) &amp; " (" &amp; LEFT(VLOOKUP(MD!$I21,ALMD!$C$3:$F$34,3,FALSE),15)&amp;")",LEFT(VLOOKUP(MD!$I21,ALMD!$C$3:$F$34,2,FALSE),MIN(LEN(VLOOKUP(MD!$I21,ALMD!$C$3:$F$34,2,FALSE)),35))),"")</f>
        <v>ΖΕΡΒΑΣ ΔΗΜΗΤΡΗΣ</v>
      </c>
      <c r="D15" s="125" t="str">
        <f t="shared" si="0"/>
        <v xml:space="preserve"> </v>
      </c>
      <c r="E15" s="148" t="str">
        <f>IF(COUNTIF(MD!$I22,"&gt;0")&gt;0,IF(VLOOKUP(MD!$I22,ALMD!$C$3:$F$34,3,FALSE)&gt;" ",LEFT(VLOOKUP(MD!$I22,ALMD!$C$3:$F$34,2,FALSE),FIND(" ",VLOOKUP(MD!$I22,ALMD!$C$3:$F$34,2,FALSE))+1) &amp; " (" &amp; LEFT(VLOOKUP(MD!$I22,ALMD!$C$3:$F$34,3,FALSE),15)&amp;")",LEFT(VLOOKUP(MD!$I22,ALMD!$C$3:$F$34,2,FALSE),MIN(LEN(VLOOKUP(MD!$I22,ALMD!$C$3:$F$34,2,FALSE)),35))),"")</f>
        <v/>
      </c>
      <c r="F15" s="149"/>
    </row>
    <row r="16" spans="1:8" x14ac:dyDescent="0.25">
      <c r="A16" s="145"/>
      <c r="B16" s="147" t="str">
        <f>Setup!$B$6&amp;" R32"</f>
        <v>Α12 R32</v>
      </c>
      <c r="C16" s="148" t="str">
        <f>IF(COUNTIF(MD!$I23,"&gt;0")&gt;0,IF(VLOOKUP(MD!$I23,ALMD!$C$3:$F$34,3,FALSE)&gt;" ",LEFT(VLOOKUP(MD!$I23,ALMD!$C$3:$F$34,2,FALSE),FIND(" ",VLOOKUP(MD!$I23,ALMD!$C$3:$F$34,2,FALSE))+1) &amp; " (" &amp; LEFT(VLOOKUP(MD!$I23,ALMD!$C$3:$F$34,3,FALSE),15)&amp;")",LEFT(VLOOKUP(MD!$I23,ALMD!$C$3:$F$34,2,FALSE),MIN(LEN(VLOOKUP(MD!$I23,ALMD!$C$3:$F$34,2,FALSE)),35))),"")</f>
        <v>ΠΑΠΑΝΔΡΕΟΥ ΙΩΑΝΝΗΣ-ΠΑΥΛΟΣ</v>
      </c>
      <c r="D16" s="125" t="str">
        <f t="shared" si="0"/>
        <v>-</v>
      </c>
      <c r="E16" s="148" t="str">
        <f>IF(COUNTIF(MD!$I24,"&gt;0")&gt;0,IF(VLOOKUP(MD!$I24,ALMD!$C$3:$F$34,3,FALSE)&gt;" ",LEFT(VLOOKUP(MD!$I24,ALMD!$C$3:$F$34,2,FALSE),FIND(" ",VLOOKUP(MD!$I24,ALMD!$C$3:$F$34,2,FALSE))+1) &amp; " (" &amp; LEFT(VLOOKUP(MD!$I24,ALMD!$C$3:$F$34,3,FALSE),15)&amp;")",LEFT(VLOOKUP(MD!$I24,ALMD!$C$3:$F$34,2,FALSE),MIN(LEN(VLOOKUP(MD!$I24,ALMD!$C$3:$F$34,2,FALSE)),35))),"")</f>
        <v>ΠΑΠΑΖΗΚΟΣ ΧΡΗΣΤΟΣ</v>
      </c>
      <c r="F16" s="149"/>
    </row>
    <row r="17" spans="1:6" x14ac:dyDescent="0.25">
      <c r="A17" s="145"/>
      <c r="B17" s="147" t="str">
        <f>Setup!$B$6&amp;" R32"</f>
        <v>Α12 R32</v>
      </c>
      <c r="C17" s="148" t="str">
        <f>IF(COUNTIF(MD!$I25,"&gt;0")&gt;0,IF(VLOOKUP(MD!$I25,ALMD!$C$3:$F$34,3,FALSE)&gt;" ",LEFT(VLOOKUP(MD!$I25,ALMD!$C$3:$F$34,2,FALSE),FIND(" ",VLOOKUP(MD!$I25,ALMD!$C$3:$F$34,2,FALSE))+1) &amp; " (" &amp; LEFT(VLOOKUP(MD!$I25,ALMD!$C$3:$F$34,3,FALSE),15)&amp;")",LEFT(VLOOKUP(MD!$I25,ALMD!$C$3:$F$34,2,FALSE),MIN(LEN(VLOOKUP(MD!$I25,ALMD!$C$3:$F$34,2,FALSE)),35))),"")</f>
        <v>ΜΑΛΑΒΑΖΟΣ ΙΩΑΝΝΗΣ</v>
      </c>
      <c r="D17" s="125" t="str">
        <f t="shared" si="0"/>
        <v>-</v>
      </c>
      <c r="E17" s="148" t="str">
        <f>IF(COUNTIF(MD!$I26,"&gt;0")&gt;0,IF(VLOOKUP(MD!$I26,ALMD!$C$3:$F$34,3,FALSE)&gt;" ",LEFT(VLOOKUP(MD!$I26,ALMD!$C$3:$F$34,2,FALSE),FIND(" ",VLOOKUP(MD!$I26,ALMD!$C$3:$F$34,2,FALSE))+1) &amp; " (" &amp; LEFT(VLOOKUP(MD!$I26,ALMD!$C$3:$F$34,3,FALSE),15)&amp;")",LEFT(VLOOKUP(MD!$I26,ALMD!$C$3:$F$34,2,FALSE),MIN(LEN(VLOOKUP(MD!$I26,ALMD!$C$3:$F$34,2,FALSE)),35))),"")</f>
        <v>ΓΚΑΓΚΟΜΟΙΡΟΣ ΕΥΣΤΡΑΤΙΟΣ</v>
      </c>
      <c r="F17" s="149"/>
    </row>
    <row r="18" spans="1:6" x14ac:dyDescent="0.25">
      <c r="A18" s="145"/>
      <c r="B18" s="147" t="str">
        <f>Setup!$B$6&amp;" R32"</f>
        <v>Α12 R32</v>
      </c>
      <c r="C18" s="148" t="str">
        <f>IF(COUNTIF(MD!$I27,"&gt;0")&gt;0,IF(VLOOKUP(MD!$I27,ALMD!$C$3:$F$34,3,FALSE)&gt;" ",LEFT(VLOOKUP(MD!$I27,ALMD!$C$3:$F$34,2,FALSE),FIND(" ",VLOOKUP(MD!$I27,ALMD!$C$3:$F$34,2,FALSE))+1) &amp; " (" &amp; LEFT(VLOOKUP(MD!$I27,ALMD!$C$3:$F$34,3,FALSE),15)&amp;")",LEFT(VLOOKUP(MD!$I27,ALMD!$C$3:$F$34,2,FALSE),MIN(LEN(VLOOKUP(MD!$I27,ALMD!$C$3:$F$34,2,FALSE)),35))),"")</f>
        <v/>
      </c>
      <c r="D18" s="125" t="str">
        <f t="shared" si="0"/>
        <v xml:space="preserve"> </v>
      </c>
      <c r="E18" s="148" t="str">
        <f>IF(COUNTIF(MD!$I28,"&gt;0")&gt;0,IF(VLOOKUP(MD!$I28,ALMD!$C$3:$F$34,3,FALSE)&gt;" ",LEFT(VLOOKUP(MD!$I28,ALMD!$C$3:$F$34,2,FALSE),FIND(" ",VLOOKUP(MD!$I28,ALMD!$C$3:$F$34,2,FALSE))+1) &amp; " (" &amp; LEFT(VLOOKUP(MD!$I28,ALMD!$C$3:$F$34,3,FALSE),15)&amp;")",LEFT(VLOOKUP(MD!$I28,ALMD!$C$3:$F$34,2,FALSE),MIN(LEN(VLOOKUP(MD!$I28,ALMD!$C$3:$F$34,2,FALSE)),35))),"")</f>
        <v>ΛΕΒΕΝΤΗΣ ΑΘΑΝΑΣΙΟΣ</v>
      </c>
      <c r="F18" s="149"/>
    </row>
    <row r="19" spans="1:6" x14ac:dyDescent="0.25">
      <c r="A19" s="144" t="s">
        <v>15</v>
      </c>
      <c r="B19" s="147" t="str">
        <f>Setup!$B$6&amp;" R32"</f>
        <v>Α12 R32</v>
      </c>
      <c r="C19" s="148" t="str">
        <f>IF(COUNTIF(MD!$I29,"&gt;0")&gt;0,IF(VLOOKUP(MD!$I29,ALMD!$C$3:$F$34,3,FALSE)&gt;" ",LEFT(VLOOKUP(MD!$I29,ALMD!$C$3:$F$34,2,FALSE),FIND(" ",VLOOKUP(MD!$I29,ALMD!$C$3:$F$34,2,FALSE))+1) &amp; " (" &amp; LEFT(VLOOKUP(MD!$I29,ALMD!$C$3:$F$34,3,FALSE),15)&amp;")",LEFT(VLOOKUP(MD!$I29,ALMD!$C$3:$F$34,2,FALSE),MIN(LEN(VLOOKUP(MD!$I29,ALMD!$C$3:$F$34,2,FALSE)),35))),"")</f>
        <v>ΛΥΤΡΑΣ ΚΩΝΣΤΑΝΤΙΝΟΣ</v>
      </c>
      <c r="D19" s="125" t="str">
        <f t="shared" si="0"/>
        <v>-</v>
      </c>
      <c r="E19" s="148" t="str">
        <f>IF(COUNTIF(MD!$I30,"&gt;0")&gt;0,IF(VLOOKUP(MD!$I30,ALMD!$C$3:$F$34,3,FALSE)&gt;" ",LEFT(VLOOKUP(MD!$I30,ALMD!$C$3:$F$34,2,FALSE),FIND(" ",VLOOKUP(MD!$I30,ALMD!$C$3:$F$34,2,FALSE))+1) &amp; " (" &amp; LEFT(VLOOKUP(MD!$I30,ALMD!$C$3:$F$34,3,FALSE),15)&amp;")",LEFT(VLOOKUP(MD!$I30,ALMD!$C$3:$F$34,2,FALSE),MIN(LEN(VLOOKUP(MD!$I30,ALMD!$C$3:$F$34,2,FALSE)),35))),"")</f>
        <v>ΝΙΚΗΤΑΚΗΣ ΓΕΩΡΓΙΟΣ</v>
      </c>
      <c r="F19" s="149"/>
    </row>
    <row r="20" spans="1:6" x14ac:dyDescent="0.25">
      <c r="A20" s="145"/>
      <c r="B20" s="147" t="str">
        <f>Setup!$B$6&amp;" R32"</f>
        <v>Α12 R32</v>
      </c>
      <c r="C20" s="148" t="str">
        <f>IF(COUNTIF(MD!$I31,"&gt;0")&gt;0,IF(VLOOKUP(MD!$I31,ALMD!$C$3:$F$34,3,FALSE)&gt;" ",LEFT(VLOOKUP(MD!$I31,ALMD!$C$3:$F$34,2,FALSE),FIND(" ",VLOOKUP(MD!$I31,ALMD!$C$3:$F$34,2,FALSE))+1) &amp; " (" &amp; LEFT(VLOOKUP(MD!$I31,ALMD!$C$3:$F$34,3,FALSE),15)&amp;")",LEFT(VLOOKUP(MD!$I31,ALMD!$C$3:$F$34,2,FALSE),MIN(LEN(VLOOKUP(MD!$I31,ALMD!$C$3:$F$34,2,FALSE)),35))),"")</f>
        <v>ΣΤΑΦΥΛΟΠΑΤΗΣ ΣΥΜΕΩΝ</v>
      </c>
      <c r="D20" s="125" t="str">
        <f t="shared" si="0"/>
        <v>-</v>
      </c>
      <c r="E20" s="148" t="str">
        <f>IF(COUNTIF(MD!$I32,"&gt;0")&gt;0,IF(VLOOKUP(MD!$I32,ALMD!$C$3:$F$34,3,FALSE)&gt;" ",LEFT(VLOOKUP(MD!$I32,ALMD!$C$3:$F$34,2,FALSE),FIND(" ",VLOOKUP(MD!$I32,ALMD!$C$3:$F$34,2,FALSE))+1) &amp; " (" &amp; LEFT(VLOOKUP(MD!$I32,ALMD!$C$3:$F$34,3,FALSE),15)&amp;")",LEFT(VLOOKUP(MD!$I32,ALMD!$C$3:$F$34,2,FALSE),MIN(LEN(VLOOKUP(MD!$I32,ALMD!$C$3:$F$34,2,FALSE)),35))),"")</f>
        <v>ΓΚΙΚΑΣ ΑΡΙΣΤΕΙΔΗΣ</v>
      </c>
      <c r="F20" s="149"/>
    </row>
    <row r="21" spans="1:6" x14ac:dyDescent="0.25">
      <c r="A21" s="145"/>
      <c r="B21" s="147" t="str">
        <f>Setup!$B$6&amp;" R32"</f>
        <v>Α12 R32</v>
      </c>
      <c r="C21" s="148" t="str">
        <f>IF(COUNTIF(MD!$I33,"&gt;0")&gt;0,IF(VLOOKUP(MD!$I33,ALMD!$C$3:$F$34,3,FALSE)&gt;" ",LEFT(VLOOKUP(MD!$I33,ALMD!$C$3:$F$34,2,FALSE),FIND(" ",VLOOKUP(MD!$I33,ALMD!$C$3:$F$34,2,FALSE))+1) &amp; " (" &amp; LEFT(VLOOKUP(MD!$I33,ALMD!$C$3:$F$34,3,FALSE),15)&amp;")",LEFT(VLOOKUP(MD!$I33,ALMD!$C$3:$F$34,2,FALSE),MIN(LEN(VLOOKUP(MD!$I33,ALMD!$C$3:$F$34,2,FALSE)),35))),"")</f>
        <v>ΖΑΦΕΙΡΟΠΟΥΛΟΣ ΧΡΗΣΤΟΣ-ΜΑΡΙΟΣ</v>
      </c>
      <c r="D21" s="125" t="str">
        <f t="shared" si="0"/>
        <v>-</v>
      </c>
      <c r="E21" s="148" t="str">
        <f>IF(COUNTIF(MD!$I34,"&gt;0")&gt;0,IF(VLOOKUP(MD!$I34,ALMD!$C$3:$F$34,3,FALSE)&gt;" ",LEFT(VLOOKUP(MD!$I34,ALMD!$C$3:$F$34,2,FALSE),FIND(" ",VLOOKUP(MD!$I34,ALMD!$C$3:$F$34,2,FALSE))+1) &amp; " (" &amp; LEFT(VLOOKUP(MD!$I34,ALMD!$C$3:$F$34,3,FALSE),15)&amp;")",LEFT(VLOOKUP(MD!$I34,ALMD!$C$3:$F$34,2,FALSE),MIN(LEN(VLOOKUP(MD!$I34,ALMD!$C$3:$F$34,2,FALSE)),35))),"")</f>
        <v>ΜΠΟΡΣΗΣ ΜΑΡΙΟΣ</v>
      </c>
      <c r="F21" s="149"/>
    </row>
    <row r="22" spans="1:6" x14ac:dyDescent="0.25">
      <c r="A22" s="142"/>
      <c r="B22" s="129" t="str">
        <f>Setup!$B$6&amp;" R32"</f>
        <v>Α12 R32</v>
      </c>
      <c r="C22" s="143" t="str">
        <f>IF(COUNTIF(MD!$I35,"&gt;0")&gt;0,IF(VLOOKUP(MD!$I35,ALMD!$C$3:$F$34,3,FALSE)&gt;" ",LEFT(VLOOKUP(MD!$I35,ALMD!$C$3:$F$34,2,FALSE),FIND(" ",VLOOKUP(MD!$I35,ALMD!$C$3:$F$34,2,FALSE))+1) &amp; " (" &amp; LEFT(VLOOKUP(MD!$I35,ALMD!$C$3:$F$34,3,FALSE),15)&amp;")",LEFT(VLOOKUP(MD!$I35,ALMD!$C$3:$F$34,2,FALSE),MIN(LEN(VLOOKUP(MD!$I35,ALMD!$C$3:$F$34,2,FALSE)),35))),"")</f>
        <v/>
      </c>
      <c r="D22" s="131" t="str">
        <f t="shared" si="0"/>
        <v xml:space="preserve"> </v>
      </c>
      <c r="E22" s="143" t="str">
        <f>IF(COUNTIF(MD!$I36,"&gt;0")&gt;0,IF(VLOOKUP(MD!$I36,ALMD!$C$3:$F$34,3,FALSE)&gt;" ",LEFT(VLOOKUP(MD!$I36,ALMD!$C$3:$F$34,2,FALSE),FIND(" ",VLOOKUP(MD!$I36,ALMD!$C$3:$F$34,2,FALSE))+1) &amp; " (" &amp; LEFT(VLOOKUP(MD!$I36,ALMD!$C$3:$F$34,3,FALSE),15)&amp;")",LEFT(VLOOKUP(MD!$I36,ALMD!$C$3:$F$34,2,FALSE),MIN(LEN(VLOOKUP(MD!$I36,ALMD!$C$3:$F$34,2,FALSE)),35))),"")</f>
        <v>ΓΚΛΑΒΑΣ ΧΡΗΣΤΟΣ</v>
      </c>
      <c r="F22" s="150"/>
    </row>
    <row r="24" spans="1:6" ht="17.399999999999999" x14ac:dyDescent="0.25">
      <c r="A24" s="103"/>
      <c r="B24" s="104"/>
      <c r="C24" s="105" t="s">
        <v>411</v>
      </c>
      <c r="D24" s="106"/>
      <c r="E24" s="107"/>
      <c r="F24" s="108" t="s">
        <v>412</v>
      </c>
    </row>
    <row r="25" spans="1:6" x14ac:dyDescent="0.25">
      <c r="A25" s="109" t="s">
        <v>12</v>
      </c>
      <c r="B25" s="110" t="s">
        <v>13</v>
      </c>
      <c r="C25" s="111" t="s">
        <v>23</v>
      </c>
      <c r="D25" s="111"/>
      <c r="E25" s="112" t="s">
        <v>23</v>
      </c>
      <c r="F25" s="113"/>
    </row>
    <row r="26" spans="1:6" x14ac:dyDescent="0.25">
      <c r="A26" s="144" t="s">
        <v>14</v>
      </c>
      <c r="B26" s="147" t="str">
        <f>Setup!$B$6&amp;" R16"</f>
        <v>Α12 R16</v>
      </c>
      <c r="C26" s="148" t="str">
        <f>IF(COUNTIF(MD!$N5,"&gt;0")&gt;0,IF(VLOOKUP(MD!$N5,ALMD!$C$3:$F$34,3,FALSE)&gt;" ",LEFT(VLOOKUP(MD!$N5,ALMD!$C$3:$F$34,2,FALSE),FIND(" ",VLOOKUP(MD!$N5,ALMD!$C$3:$F$34,2,FALSE))+1) &amp; " (" &amp; LEFT(VLOOKUP(MD!$N5,ALMD!$C$3:$F$34,3,FALSE),15)&amp;")",LEFT(VLOOKUP(MD!$N5,ALMD!$C$3:$F$34,2,FALSE),MIN(LEN(VLOOKUP(MD!$N5,ALMD!$C$3:$F$34,2,FALSE)),35))),"")</f>
        <v>ΜΠΑΚΙΡΤΖΗΣ ΝΙΚΟΛΑΟΣ</v>
      </c>
      <c r="D26" s="125" t="str">
        <f t="shared" ref="D26:D33" si="1">IF(OR(C26="",E26="")," ","-")</f>
        <v>-</v>
      </c>
      <c r="E26" s="148" t="str">
        <f>IF(COUNTIF(MD!$N7,"&gt;0")&gt;0,IF(VLOOKUP(MD!$N7,ALMD!$C$3:$F$34,3,FALSE)&gt;" ",LEFT(VLOOKUP(MD!$N7,ALMD!$C$3:$F$34,2,FALSE),FIND(" ",VLOOKUP(MD!$N7,ALMD!$C$3:$F$34,2,FALSE))+1) &amp; " (" &amp; LEFT(VLOOKUP(MD!$N7,ALMD!$C$3:$F$34,3,FALSE),15)&amp;")",LEFT(VLOOKUP(MD!$N7,ALMD!$C$3:$F$34,2,FALSE),MIN(LEN(VLOOKUP(MD!$N7,ALMD!$C$3:$F$34,2,FALSE)),35))),"")</f>
        <v>ΣΤΑΦΥΛΟΠΑΤΗΣ ΝΙΚΗΦΟΡΟΣ</v>
      </c>
      <c r="F26" s="149"/>
    </row>
    <row r="27" spans="1:6" x14ac:dyDescent="0.25">
      <c r="A27" s="144"/>
      <c r="B27" s="147" t="str">
        <f>Setup!$B$6&amp;" R16"</f>
        <v>Α12 R16</v>
      </c>
      <c r="C27" s="148" t="str">
        <f>IF(COUNTIF(MD!$N9,"&gt;0")&gt;0,IF(VLOOKUP(MD!$N9,ALMD!$C$3:$F$34,3,FALSE)&gt;" ",LEFT(VLOOKUP(MD!$N9,ALMD!$C$3:$F$34,2,FALSE),FIND(" ",VLOOKUP(MD!$N9,ALMD!$C$3:$F$34,2,FALSE))+1) &amp; " (" &amp; LEFT(VLOOKUP(MD!$N9,ALMD!$C$3:$F$34,3,FALSE),15)&amp;")",LEFT(VLOOKUP(MD!$N9,ALMD!$C$3:$F$34,2,FALSE),MIN(LEN(VLOOKUP(MD!$N9,ALMD!$C$3:$F$34,2,FALSE)),35))),"")</f>
        <v>ΜΟΣΧΟΒΙΝΟΣ ΑΛΕΞΙΟΣ</v>
      </c>
      <c r="D27" s="125" t="str">
        <f t="shared" si="1"/>
        <v>-</v>
      </c>
      <c r="E27" s="148" t="str">
        <f>IF(COUNTIF(MD!$N11,"&gt;0")&gt;0,IF(VLOOKUP(MD!$N11,ALMD!$C$3:$F$34,3,FALSE)&gt;" ",LEFT(VLOOKUP(MD!$N11,ALMD!$C$3:$F$34,2,FALSE),FIND(" ",VLOOKUP(MD!$N11,ALMD!$C$3:$F$34,2,FALSE))+1) &amp; " (" &amp; LEFT(VLOOKUP(MD!$N11,ALMD!$C$3:$F$34,3,FALSE),15)&amp;")",LEFT(VLOOKUP(MD!$N11,ALMD!$C$3:$F$34,2,FALSE),MIN(LEN(VLOOKUP(MD!$N11,ALMD!$C$3:$F$34,2,FALSE)),35))),"")</f>
        <v>ΠΑΠΑΝΔΡΕΟΥ ΠΑΝΑΓΙΩΤΗΣ-ΠΕΤΡΟΣ</v>
      </c>
      <c r="F27" s="149"/>
    </row>
    <row r="28" spans="1:6" x14ac:dyDescent="0.25">
      <c r="A28" s="144"/>
      <c r="B28" s="147" t="str">
        <f>Setup!$B$6&amp;" R16"</f>
        <v>Α12 R16</v>
      </c>
      <c r="C28" s="148" t="str">
        <f>IF(COUNTIF(MD!$N13,"&gt;0")&gt;0,IF(VLOOKUP(MD!$N13,ALMD!$C$3:$F$34,3,FALSE)&gt;" ",LEFT(VLOOKUP(MD!$N13,ALMD!$C$3:$F$34,2,FALSE),FIND(" ",VLOOKUP(MD!$N13,ALMD!$C$3:$F$34,2,FALSE))+1) &amp; " (" &amp; LEFT(VLOOKUP(MD!$N13,ALMD!$C$3:$F$34,3,FALSE),15)&amp;")",LEFT(VLOOKUP(MD!$N13,ALMD!$C$3:$F$34,2,FALSE),MIN(LEN(VLOOKUP(MD!$N13,ALMD!$C$3:$F$34,2,FALSE)),35))),"")</f>
        <v>ΛΑΖΟΠΟΥΛΟΣ ΝΙΚΟΛΑΟΣ</v>
      </c>
      <c r="D28" s="125" t="str">
        <f t="shared" si="1"/>
        <v>-</v>
      </c>
      <c r="E28" s="148" t="str">
        <f>IF(COUNTIF(MD!$N15,"&gt;0")&gt;0,IF(VLOOKUP(MD!$N15,ALMD!$C$3:$F$34,3,FALSE)&gt;" ",LEFT(VLOOKUP(MD!$N15,ALMD!$C$3:$F$34,2,FALSE),FIND(" ",VLOOKUP(MD!$N15,ALMD!$C$3:$F$34,2,FALSE))+1) &amp; " (" &amp; LEFT(VLOOKUP(MD!$N15,ALMD!$C$3:$F$34,3,FALSE),15)&amp;")",LEFT(VLOOKUP(MD!$N15,ALMD!$C$3:$F$34,2,FALSE),MIN(LEN(VLOOKUP(MD!$N15,ALMD!$C$3:$F$34,2,FALSE)),35))),"")</f>
        <v>ΚΟΥΡΚΟΥΛΑΣ ΔΗΜΗΤΡΗΣ</v>
      </c>
      <c r="F28" s="149"/>
    </row>
    <row r="29" spans="1:6" x14ac:dyDescent="0.25">
      <c r="A29" s="144"/>
      <c r="B29" s="147" t="str">
        <f>Setup!$B$6&amp;" R16"</f>
        <v>Α12 R16</v>
      </c>
      <c r="C29" s="148" t="str">
        <f>IF(COUNTIF(MD!$N17,"&gt;0")&gt;0,IF(VLOOKUP(MD!$N17,ALMD!$C$3:$F$34,3,FALSE)&gt;" ",LEFT(VLOOKUP(MD!$N17,ALMD!$C$3:$F$34,2,FALSE),FIND(" ",VLOOKUP(MD!$N17,ALMD!$C$3:$F$34,2,FALSE))+1) &amp; " (" &amp; LEFT(VLOOKUP(MD!$N17,ALMD!$C$3:$F$34,3,FALSE),15)&amp;")",LEFT(VLOOKUP(MD!$N17,ALMD!$C$3:$F$34,2,FALSE),MIN(LEN(VLOOKUP(MD!$N17,ALMD!$C$3:$F$34,2,FALSE)),35))),"")</f>
        <v>ΜΥΡΙΛΛΑΣ ΠΑΝΑΓΙΩΤΗΣ-ΣΤΑΜΑΤΙΟΣ</v>
      </c>
      <c r="D29" s="125" t="str">
        <f t="shared" si="1"/>
        <v>-</v>
      </c>
      <c r="E29" s="148" t="str">
        <f>IF(COUNTIF(MD!$N19,"&gt;0")&gt;0,IF(VLOOKUP(MD!$N19,ALMD!$C$3:$F$34,3,FALSE)&gt;" ",LEFT(VLOOKUP(MD!$N19,ALMD!$C$3:$F$34,2,FALSE),FIND(" ",VLOOKUP(MD!$N19,ALMD!$C$3:$F$34,2,FALSE))+1) &amp; " (" &amp; LEFT(VLOOKUP(MD!$N19,ALMD!$C$3:$F$34,3,FALSE),15)&amp;")",LEFT(VLOOKUP(MD!$N19,ALMD!$C$3:$F$34,2,FALSE),MIN(LEN(VLOOKUP(MD!$N19,ALMD!$C$3:$F$34,2,FALSE)),35))),"")</f>
        <v>ΔΕΛΛΑΠΟΡΤΑΣ ΘΕΟΔΩΡΟΣ</v>
      </c>
      <c r="F29" s="149"/>
    </row>
    <row r="30" spans="1:6" x14ac:dyDescent="0.25">
      <c r="A30" s="144" t="s">
        <v>15</v>
      </c>
      <c r="B30" s="147" t="str">
        <f>Setup!$B$6&amp;" R16"</f>
        <v>Α12 R16</v>
      </c>
      <c r="C30" s="148" t="str">
        <f>IF(COUNTIF(MD!$N21,"&gt;0")&gt;0,IF(VLOOKUP(MD!$N21,ALMD!$C$3:$F$34,3,FALSE)&gt;" ",LEFT(VLOOKUP(MD!$N21,ALMD!$C$3:$F$34,2,FALSE),FIND(" ",VLOOKUP(MD!$N21,ALMD!$C$3:$F$34,2,FALSE))+1) &amp; " (" &amp; LEFT(VLOOKUP(MD!$N21,ALMD!$C$3:$F$34,3,FALSE),15)&amp;")",LEFT(VLOOKUP(MD!$N21,ALMD!$C$3:$F$34,2,FALSE),MIN(LEN(VLOOKUP(MD!$N21,ALMD!$C$3:$F$34,2,FALSE)),35))),"")</f>
        <v>ΖΕΡΒΑΣ ΔΗΜΗΤΡΗΣ</v>
      </c>
      <c r="D30" s="125" t="str">
        <f t="shared" si="1"/>
        <v>-</v>
      </c>
      <c r="E30" s="148" t="str">
        <f>IF(COUNTIF(MD!$N23,"&gt;0")&gt;0,IF(VLOOKUP(MD!$N23,ALMD!$C$3:$F$34,3,FALSE)&gt;" ",LEFT(VLOOKUP(MD!$N23,ALMD!$C$3:$F$34,2,FALSE),FIND(" ",VLOOKUP(MD!$N23,ALMD!$C$3:$F$34,2,FALSE))+1) &amp; " (" &amp; LEFT(VLOOKUP(MD!$N23,ALMD!$C$3:$F$34,3,FALSE),15)&amp;")",LEFT(VLOOKUP(MD!$N23,ALMD!$C$3:$F$34,2,FALSE),MIN(LEN(VLOOKUP(MD!$N23,ALMD!$C$3:$F$34,2,FALSE)),35))),"")</f>
        <v>ΠΑΠΑΝΔΡΕΟΥ ΙΩΑΝΝΗΣ-ΠΑΥΛΟΣ</v>
      </c>
      <c r="F30" s="149"/>
    </row>
    <row r="31" spans="1:6" x14ac:dyDescent="0.25">
      <c r="A31" s="145"/>
      <c r="B31" s="147" t="str">
        <f>Setup!$B$6&amp;" R16"</f>
        <v>Α12 R16</v>
      </c>
      <c r="C31" s="148" t="str">
        <f>IF(COUNTIF(MD!$N25,"&gt;0")&gt;0,IF(VLOOKUP(MD!$N25,ALMD!$C$3:$F$34,3,FALSE)&gt;" ",LEFT(VLOOKUP(MD!$N25,ALMD!$C$3:$F$34,2,FALSE),FIND(" ",VLOOKUP(MD!$N25,ALMD!$C$3:$F$34,2,FALSE))+1) &amp; " (" &amp; LEFT(VLOOKUP(MD!$N25,ALMD!$C$3:$F$34,3,FALSE),15)&amp;")",LEFT(VLOOKUP(MD!$N25,ALMD!$C$3:$F$34,2,FALSE),MIN(LEN(VLOOKUP(MD!$N25,ALMD!$C$3:$F$34,2,FALSE)),35))),"")</f>
        <v>ΓΚΑΓΚΟΜΟΙΡΟΣ ΕΥΣΤΡΑΤΙΟΣ</v>
      </c>
      <c r="D31" s="125" t="str">
        <f t="shared" si="1"/>
        <v>-</v>
      </c>
      <c r="E31" s="148" t="str">
        <f>IF(COUNTIF(MD!$N27,"&gt;0")&gt;0,IF(VLOOKUP(MD!$N27,ALMD!$C$3:$F$34,3,FALSE)&gt;" ",LEFT(VLOOKUP(MD!$N27,ALMD!$C$3:$F$34,2,FALSE),FIND(" ",VLOOKUP(MD!$N27,ALMD!$C$3:$F$34,2,FALSE))+1) &amp; " (" &amp; LEFT(VLOOKUP(MD!$N27,ALMD!$C$3:$F$34,3,FALSE),15)&amp;")",LEFT(VLOOKUP(MD!$N27,ALMD!$C$3:$F$34,2,FALSE),MIN(LEN(VLOOKUP(MD!$N27,ALMD!$C$3:$F$34,2,FALSE)),35))),"")</f>
        <v>ΛΕΒΕΝΤΗΣ ΑΘΑΝΑΣΙΟΣ</v>
      </c>
      <c r="F31" s="149"/>
    </row>
    <row r="32" spans="1:6" x14ac:dyDescent="0.25">
      <c r="A32" s="145"/>
      <c r="B32" s="147" t="str">
        <f>Setup!$B$6&amp;" R16"</f>
        <v>Α12 R16</v>
      </c>
      <c r="C32" s="148" t="str">
        <f>IF(COUNTIF(MD!$N29,"&gt;0")&gt;0,IF(VLOOKUP(MD!$N29,ALMD!$C$3:$F$34,3,FALSE)&gt;" ",LEFT(VLOOKUP(MD!$N29,ALMD!$C$3:$F$34,2,FALSE),FIND(" ",VLOOKUP(MD!$N29,ALMD!$C$3:$F$34,2,FALSE))+1) &amp; " (" &amp; LEFT(VLOOKUP(MD!$N29,ALMD!$C$3:$F$34,3,FALSE),15)&amp;")",LEFT(VLOOKUP(MD!$N29,ALMD!$C$3:$F$34,2,FALSE),MIN(LEN(VLOOKUP(MD!$N29,ALMD!$C$3:$F$34,2,FALSE)),35))),"")</f>
        <v>ΛΥΤΡΑΣ ΚΩΝΣΤΑΝΤΙΝΟΣ</v>
      </c>
      <c r="D32" s="125" t="str">
        <f t="shared" si="1"/>
        <v>-</v>
      </c>
      <c r="E32" s="148" t="str">
        <f>IF(COUNTIF(MD!$N31,"&gt;0")&gt;0,IF(VLOOKUP(MD!$N31,ALMD!$C$3:$F$34,3,FALSE)&gt;" ",LEFT(VLOOKUP(MD!$N31,ALMD!$C$3:$F$34,2,FALSE),FIND(" ",VLOOKUP(MD!$N31,ALMD!$C$3:$F$34,2,FALSE))+1) &amp; " (" &amp; LEFT(VLOOKUP(MD!$N31,ALMD!$C$3:$F$34,3,FALSE),15)&amp;")",LEFT(VLOOKUP(MD!$N31,ALMD!$C$3:$F$34,2,FALSE),MIN(LEN(VLOOKUP(MD!$N31,ALMD!$C$3:$F$34,2,FALSE)),35))),"")</f>
        <v>ΓΚΙΚΑΣ ΑΡΙΣΤΕΙΔΗΣ</v>
      </c>
      <c r="F32" s="149"/>
    </row>
    <row r="33" spans="1:6" x14ac:dyDescent="0.25">
      <c r="A33" s="146"/>
      <c r="B33" s="129" t="str">
        <f>Setup!$B$6&amp;" R16"</f>
        <v>Α12 R16</v>
      </c>
      <c r="C33" s="143" t="str">
        <f>IF(COUNTIF(MD!$N33,"&gt;0")&gt;0,IF(VLOOKUP(MD!$N33,ALMD!$C$3:$F$34,3,FALSE)&gt;" ",LEFT(VLOOKUP(MD!$N33,ALMD!$C$3:$F$34,2,FALSE),FIND(" ",VLOOKUP(MD!$N33,ALMD!$C$3:$F$34,2,FALSE))+1) &amp; " (" &amp; LEFT(VLOOKUP(MD!$N33,ALMD!$C$3:$F$34,3,FALSE),15)&amp;")",LEFT(VLOOKUP(MD!$N33,ALMD!$C$3:$F$34,2,FALSE),MIN(LEN(VLOOKUP(MD!$N33,ALMD!$C$3:$F$34,2,FALSE)),35))),"")</f>
        <v>ΖΑΦΕΙΡΟΠΟΥΛΟΣ ΧΡΗΣΤΟΣ-ΜΑΡΙΟΣ</v>
      </c>
      <c r="D33" s="131" t="str">
        <f t="shared" si="1"/>
        <v>-</v>
      </c>
      <c r="E33" s="143" t="str">
        <f>IF(COUNTIF(MD!$N35,"&gt;0")&gt;0,IF(VLOOKUP(MD!$N35,ALMD!$C$3:$F$34,3,FALSE)&gt;" ",LEFT(VLOOKUP(MD!$N35,ALMD!$C$3:$F$34,2,FALSE),FIND(" ",VLOOKUP(MD!$N35,ALMD!$C$3:$F$34,2,FALSE))+1) &amp; " (" &amp; LEFT(VLOOKUP(MD!$N35,ALMD!$C$3:$F$34,3,FALSE),15)&amp;")",LEFT(VLOOKUP(MD!$N35,ALMD!$C$3:$F$34,2,FALSE),MIN(LEN(VLOOKUP(MD!$N35,ALMD!$C$3:$F$34,2,FALSE)),35))),"")</f>
        <v>ΓΚΛΑΒΑΣ ΧΡΗΣΤΟΣ</v>
      </c>
      <c r="F33" s="150"/>
    </row>
    <row r="35" spans="1:6" ht="17.399999999999999" x14ac:dyDescent="0.25">
      <c r="A35" s="103"/>
      <c r="B35" s="104"/>
      <c r="C35" s="105" t="s">
        <v>414</v>
      </c>
      <c r="D35" s="106"/>
      <c r="E35" s="107"/>
      <c r="F35" s="108" t="s">
        <v>412</v>
      </c>
    </row>
    <row r="36" spans="1:6" x14ac:dyDescent="0.25">
      <c r="A36" s="109" t="s">
        <v>12</v>
      </c>
      <c r="B36" s="110" t="s">
        <v>13</v>
      </c>
      <c r="C36" s="111" t="s">
        <v>23</v>
      </c>
      <c r="D36" s="111"/>
      <c r="E36" s="112" t="s">
        <v>23</v>
      </c>
      <c r="F36" s="113"/>
    </row>
    <row r="37" spans="1:6" x14ac:dyDescent="0.25">
      <c r="A37" s="144" t="s">
        <v>14</v>
      </c>
      <c r="B37" s="147" t="str">
        <f>Setup!$B$6&amp;" R8"</f>
        <v>Α12 R8</v>
      </c>
      <c r="C37" s="148" t="str">
        <f>IF(COUNTIF(MD!$Q6,"&gt;0")&gt;0,IF(VLOOKUP(MD!$Q6,ALMD!$C$3:$F$34,3,FALSE)&gt;" ",LEFT(VLOOKUP(MD!$Q6,ALMD!$C$3:$F$34,2,FALSE),FIND(" ",VLOOKUP(MD!$Q6,ALMD!$C$3:$F$34,2,FALSE))+1) &amp; " (" &amp; LEFT(VLOOKUP(MD!$Q6,ALMD!$C$3:$F$34,3,FALSE),15)&amp;")",LEFT(VLOOKUP(MD!$Q6,ALMD!$C$3:$F$34,2,FALSE),MIN(LEN(VLOOKUP(MD!$Q6,ALMD!$C$3:$F$34,2,FALSE)),35))),"")</f>
        <v/>
      </c>
      <c r="D37" s="114" t="s">
        <v>19</v>
      </c>
      <c r="E37" s="148" t="str">
        <f>IF(COUNTIF(MD!$Q10,"&gt;0")&gt;0,IF(VLOOKUP(MD!$Q10,ALMD!$C$3:$F$34,3,FALSE)&gt;" ",LEFT(VLOOKUP(MD!$Q10,ALMD!$C$3:$F$34,2,FALSE),FIND(" ",VLOOKUP(MD!$Q10,ALMD!$C$3:$F$34,2,FALSE))+1) &amp; " (" &amp; LEFT(VLOOKUP(MD!$Q10,ALMD!$C$3:$F$34,3,FALSE),15)&amp;")",LEFT(VLOOKUP(MD!$Q10,ALMD!$C$3:$F$34,2,FALSE),MIN(LEN(VLOOKUP(MD!$Q10,ALMD!$C$3:$F$34,2,FALSE)),35))),"")</f>
        <v/>
      </c>
      <c r="F37" s="27"/>
    </row>
    <row r="38" spans="1:6" x14ac:dyDescent="0.25">
      <c r="A38" s="144"/>
      <c r="B38" s="147" t="str">
        <f>Setup!$B$6&amp;" R8"</f>
        <v>Α12 R8</v>
      </c>
      <c r="C38" s="148" t="str">
        <f>IF(COUNTIF(MD!$Q14,"&gt;0")&gt;0,IF(VLOOKUP(MD!$Q14,ALMD!$C$3:$F$34,3,FALSE)&gt;" ",LEFT(VLOOKUP(MD!$Q14,ALMD!$C$3:$F$34,2,FALSE),FIND(" ",VLOOKUP(MD!$Q14,ALMD!$C$3:$F$34,2,FALSE))+1) &amp; " (" &amp; LEFT(VLOOKUP(MD!$Q14,ALMD!$C$3:$F$34,3,FALSE),15)&amp;")",LEFT(VLOOKUP(MD!$Q14,ALMD!$C$3:$F$34,2,FALSE),MIN(LEN(VLOOKUP(MD!$Q14,ALMD!$C$3:$F$34,2,FALSE)),35))),"")</f>
        <v/>
      </c>
      <c r="D38" s="114" t="s">
        <v>19</v>
      </c>
      <c r="E38" s="148" t="str">
        <f>IF(COUNTIF(MD!$Q18,"&gt;0")&gt;0,IF(VLOOKUP(MD!$Q18,ALMD!$C$3:$F$34,3,FALSE)&gt;" ",LEFT(VLOOKUP(MD!$Q18,ALMD!$C$3:$F$34,2,FALSE),FIND(" ",VLOOKUP(MD!$Q18,ALMD!$C$3:$F$34,2,FALSE))+1) &amp; " (" &amp; LEFT(VLOOKUP(MD!$Q18,ALMD!$C$3:$F$34,3,FALSE),15)&amp;")",LEFT(VLOOKUP(MD!$Q18,ALMD!$C$3:$F$34,2,FALSE),MIN(LEN(VLOOKUP(MD!$Q18,ALMD!$C$3:$F$34,2,FALSE)),35))),"")</f>
        <v/>
      </c>
      <c r="F38" s="27"/>
    </row>
    <row r="39" spans="1:6" x14ac:dyDescent="0.25">
      <c r="A39" s="144"/>
      <c r="B39" s="147" t="str">
        <f>Setup!$B$6&amp;" R8"</f>
        <v>Α12 R8</v>
      </c>
      <c r="C39" s="148" t="str">
        <f>IF(COUNTIF(MD!$Q22,"&gt;0")&gt;0,IF(VLOOKUP(MD!$Q22,ALMD!$C$3:$F$34,3,FALSE)&gt;" ",LEFT(VLOOKUP(MD!$Q22,ALMD!$C$3:$F$34,2,FALSE),FIND(" ",VLOOKUP(MD!$Q22,ALMD!$C$3:$F$34,2,FALSE))+1) &amp; " (" &amp; LEFT(VLOOKUP(MD!$Q22,ALMD!$C$3:$F$34,3,FALSE),15)&amp;")",LEFT(VLOOKUP(MD!$Q22,ALMD!$C$3:$F$34,2,FALSE),MIN(LEN(VLOOKUP(MD!$Q22,ALMD!$C$3:$F$34,2,FALSE)),35))),"")</f>
        <v/>
      </c>
      <c r="D39" s="114" t="s">
        <v>19</v>
      </c>
      <c r="E39" s="148" t="str">
        <f>IF(COUNTIF(MD!$Q26,"&gt;0")&gt;0,IF(VLOOKUP(MD!$Q26,ALMD!$C$3:$F$34,3,FALSE)&gt;" ",LEFT(VLOOKUP(MD!$Q26,ALMD!$C$3:$F$34,2,FALSE),FIND(" ",VLOOKUP(MD!$Q26,ALMD!$C$3:$F$34,2,FALSE))+1) &amp; " (" &amp; LEFT(VLOOKUP(MD!$Q26,ALMD!$C$3:$F$34,3,FALSE),15)&amp;")",LEFT(VLOOKUP(MD!$Q26,ALMD!$C$3:$F$34,2,FALSE),MIN(LEN(VLOOKUP(MD!$Q26,ALMD!$C$3:$F$34,2,FALSE)),35))),"")</f>
        <v/>
      </c>
      <c r="F39" s="27"/>
    </row>
    <row r="40" spans="1:6" x14ac:dyDescent="0.25">
      <c r="A40" s="142"/>
      <c r="B40" s="129" t="str">
        <f>Setup!$B$6&amp;" R8"</f>
        <v>Α12 R8</v>
      </c>
      <c r="C40" s="143" t="str">
        <f>IF(COUNTIF(MD!$Q30,"&gt;0")&gt;0,IF(VLOOKUP(MD!$Q30,ALMD!$C$3:$F$34,3,FALSE)&gt;" ",LEFT(VLOOKUP(MD!$Q30,ALMD!$C$3:$F$34,2,FALSE),FIND(" ",VLOOKUP(MD!$Q30,ALMD!$C$3:$F$34,2,FALSE))+1) &amp; " (" &amp; LEFT(VLOOKUP(MD!$Q30,ALMD!$C$3:$F$34,3,FALSE),15)&amp;")",LEFT(VLOOKUP(MD!$Q30,ALMD!$C$3:$F$34,2,FALSE),MIN(LEN(VLOOKUP(MD!$Q30,ALMD!$C$3:$F$34,2,FALSE)),35))),"")</f>
        <v/>
      </c>
      <c r="D40" s="115" t="s">
        <v>19</v>
      </c>
      <c r="E40" s="143" t="str">
        <f>IF(COUNTIF(MD!$Q34,"&gt;0")&gt;0,IF(VLOOKUP(MD!$Q34,ALMD!$C$3:$F$34,3,FALSE)&gt;" ",LEFT(VLOOKUP(MD!$Q34,ALMD!$C$3:$F$34,2,FALSE),FIND(" ",VLOOKUP(MD!$Q34,ALMD!$C$3:$F$34,2,FALSE))+1) &amp; " (" &amp; LEFT(VLOOKUP(MD!$Q34,ALMD!$C$3:$F$34,3,FALSE),15)&amp;")",LEFT(VLOOKUP(MD!$Q34,ALMD!$C$3:$F$34,2,FALSE),MIN(LEN(VLOOKUP(MD!$Q34,ALMD!$C$3:$F$34,2,FALSE)),35))),"")</f>
        <v/>
      </c>
      <c r="F40" s="116"/>
    </row>
    <row r="42" spans="1:6" ht="17.399999999999999" x14ac:dyDescent="0.25">
      <c r="A42" s="118"/>
      <c r="B42" s="104"/>
      <c r="C42" s="105" t="s">
        <v>415</v>
      </c>
      <c r="D42" s="106"/>
      <c r="E42" s="119"/>
      <c r="F42" s="108" t="s">
        <v>412</v>
      </c>
    </row>
    <row r="43" spans="1:6" x14ac:dyDescent="0.25">
      <c r="A43" s="120" t="s">
        <v>12</v>
      </c>
      <c r="B43" s="110" t="s">
        <v>13</v>
      </c>
      <c r="C43" s="121" t="s">
        <v>23</v>
      </c>
      <c r="D43" s="111"/>
      <c r="E43" s="112" t="s">
        <v>23</v>
      </c>
      <c r="F43" s="113"/>
    </row>
    <row r="44" spans="1:6" x14ac:dyDescent="0.25">
      <c r="A44" s="122" t="s">
        <v>14</v>
      </c>
      <c r="B44" s="123" t="s">
        <v>416</v>
      </c>
      <c r="C44" s="124" t="str">
        <f>IF(COUNTIF(MD!$T8,"&gt;0")&gt;0,IF(VLOOKUP(MD!$T8,ALMD!$C$3:$F$34,3,FALSE)&gt;" ",LEFT(VLOOKUP(MD!$T8,ALMD!$C$3:$F$34,2,FALSE),FIND(" ",VLOOKUP(MD!$T8,ALMD!$C$3:$F$34,2,FALSE))+1) &amp; " (" &amp; LEFT(VLOOKUP(MD!$T8,ALMD!$C$3:$F$34,3,FALSE),15)&amp;")",LEFT(VLOOKUP(MD!$T8,ALMD!$C$3:$F$34,2,FALSE),MIN(LEN(VLOOKUP(MD!$T8,ALMD!$C$3:$F$34,2,FALSE)),35))),"")</f>
        <v/>
      </c>
      <c r="D44" s="125"/>
      <c r="E44" s="126" t="str">
        <f>IF(COUNTIF(MD!$T16,"&gt;0")&gt;0,IF(VLOOKUP(MD!$T16,ALMD!$C$3:$F$34,3,FALSE)&gt;" ",LEFT(VLOOKUP(MD!$T16,ALMD!$C$3:$F$34,2,FALSE),FIND(" ",VLOOKUP(MD!$T16,ALMD!$C$3:$F$34,2,FALSE))+1) &amp; " (" &amp; LEFT(VLOOKUP(MD!$T16,ALMD!$C$3:$F$34,3,FALSE),15)&amp;")",LEFT(VLOOKUP(MD!$T16,ALMD!$C$3:$F$34,2,FALSE),MIN(LEN(VLOOKUP(MD!$T16,ALMD!$C$3:$F$34,2,FALSE)),35))),"")</f>
        <v/>
      </c>
      <c r="F44" s="127"/>
    </row>
    <row r="45" spans="1:6" x14ac:dyDescent="0.25">
      <c r="A45" s="128"/>
      <c r="B45" s="129" t="s">
        <v>416</v>
      </c>
      <c r="C45" s="130" t="str">
        <f>IF(COUNTIF(MD!$T24,"&gt;0")&gt;0,IF(VLOOKUP(MD!$T24,ALMD!$C$3:$F$34,3,FALSE)&gt;" ",LEFT(VLOOKUP(MD!$T24,ALMD!$C$3:$F$34,2,FALSE),FIND(" ",VLOOKUP(MD!$T24,ALMD!$C$3:$F$34,2,FALSE))+1) &amp; " (" &amp; LEFT(VLOOKUP(MD!$T24,ALMD!$C$3:$F$34,3,FALSE),15)&amp;")",LEFT(VLOOKUP(MD!$T24,ALMD!$C$3:$F$34,2,FALSE),MIN(LEN(VLOOKUP(MD!$T24,ALMD!$C$3:$F$34,2,FALSE)),35))),"")</f>
        <v/>
      </c>
      <c r="D45" s="131"/>
      <c r="E45" s="132" t="str">
        <f>IF(COUNTIF(MD!$T32,"&gt;0")&gt;0,IF(VLOOKUP(MD!$T32,ALMD!$C$3:$F$34,3,FALSE)&gt;" ",LEFT(VLOOKUP(MD!$T32,ALMD!$C$3:$F$34,2,FALSE),FIND(" ",VLOOKUP(MD!$T32,ALMD!$C$3:$F$34,2,FALSE))+1) &amp; " (" &amp; LEFT(VLOOKUP(MD!$T32,ALMD!$C$3:$F$34,3,FALSE),15)&amp;")",LEFT(VLOOKUP(MD!$T32,ALMD!$C$3:$F$34,2,FALSE),MIN(LEN(VLOOKUP(MD!$T32,ALMD!$C$3:$F$34,2,FALSE)),35))),"")</f>
        <v/>
      </c>
      <c r="F45" s="133"/>
    </row>
    <row r="46" spans="1:6" x14ac:dyDescent="0.25">
      <c r="A46" s="134"/>
      <c r="B46" s="135"/>
      <c r="C46" s="136"/>
      <c r="D46" s="137"/>
      <c r="E46" s="136"/>
      <c r="F46" s="138"/>
    </row>
    <row r="47" spans="1:6" ht="17.399999999999999" x14ac:dyDescent="0.25">
      <c r="A47" s="139"/>
      <c r="B47" s="140"/>
      <c r="C47" s="105" t="s">
        <v>417</v>
      </c>
      <c r="D47" s="106"/>
      <c r="E47" s="119"/>
      <c r="F47" s="108" t="s">
        <v>412</v>
      </c>
    </row>
    <row r="48" spans="1:6" x14ac:dyDescent="0.25">
      <c r="A48" s="109" t="s">
        <v>12</v>
      </c>
      <c r="B48" s="110" t="s">
        <v>13</v>
      </c>
      <c r="C48" s="111" t="s">
        <v>23</v>
      </c>
      <c r="D48" s="111"/>
      <c r="E48" s="111" t="s">
        <v>23</v>
      </c>
      <c r="F48" s="113"/>
    </row>
    <row r="49" spans="1:6" x14ac:dyDescent="0.25">
      <c r="A49" s="122" t="s">
        <v>14</v>
      </c>
      <c r="B49" s="123" t="s">
        <v>418</v>
      </c>
      <c r="C49" s="141" t="str">
        <f>IF(COUNTIF(MD!$W12,"&gt;0")&gt;0,IF(VLOOKUP(MD!$W12,ALMD!$C$3:$F$34,3,FALSE)&gt;" ",LEFT(VLOOKUP(MD!$W12,ALMD!$C$3:$F$34,2,FALSE),FIND(" ",VLOOKUP(MD!$W12,ALMD!$C$3:$F$34,2,FALSE))+1) &amp; " (" &amp; LEFT(VLOOKUP(MD!$W12,ALMD!$C$3:$F$34,3,FALSE),15)&amp;")",LEFT(VLOOKUP(MD!$W12,ALMD!$C$3:$F$34,2,FALSE),MIN(LEN(VLOOKUP(MD!$W12,ALMD!$C$3:$F$34,2,FALSE)),35))),"")</f>
        <v/>
      </c>
      <c r="D49" s="125"/>
      <c r="E49" s="141" t="str">
        <f>IF(COUNTIF(MD!$W28,"&gt;0")&gt;0,IF(VLOOKUP(MD!$W28,ALMD!$C$3:$F$34,3,FALSE)&gt;" ",LEFT(VLOOKUP(MD!$W28,ALMD!$C$3:$F$34,2,FALSE),FIND(" ",VLOOKUP(MD!$W28,ALMD!$C$3:$F$34,2,FALSE))+1) &amp; " (" &amp; LEFT(VLOOKUP(MD!$W28,ALMD!$C$3:$F$34,3,FALSE),15)&amp;")",LEFT(VLOOKUP(MD!$W28,ALMD!$C$3:$F$34,2,FALSE),MIN(LEN(VLOOKUP(MD!$W28,ALMD!$C$3:$F$34,2,FALSE)),35))),"")</f>
        <v/>
      </c>
      <c r="F49" s="127"/>
    </row>
    <row r="50" spans="1:6" x14ac:dyDescent="0.25">
      <c r="A50" s="142"/>
      <c r="B50" s="129"/>
      <c r="C50" s="143"/>
      <c r="D50" s="131"/>
      <c r="E50" s="143"/>
      <c r="F50" s="133"/>
    </row>
  </sheetData>
  <sheetProtection algorithmName="SHA-512" hashValue="VdgWkIF6p4ij4aW03WijiJHBqLgr690KixImBxesg0lYnDT1i02Iim+E3JQ2pMsGBIM/CpBFHL0ez8RPLP+k9w==" saltValue="/rdeDAO+VtMNUcEWG3NUeA==" spinCount="100000" sheet="1" objects="1" scenarios="1" formatCells="0" formatColumns="0" formatRows="0"/>
  <phoneticPr fontId="1" type="noConversion"/>
  <printOptions horizontalCentered="1" gridLines="1"/>
  <pageMargins left="0.39370078740157483" right="0.39370078740157483" top="0.59055118110236227" bottom="0.59055118110236227" header="0.51181102362204722" footer="0.51181102362204722"/>
  <pageSetup paperSize="9" scale="97" fitToHeight="5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T3263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88671875" defaultRowHeight="9" x14ac:dyDescent="0.25"/>
  <cols>
    <col min="1" max="1" width="7" style="222" bestFit="1" customWidth="1"/>
    <col min="2" max="2" width="6.44140625" style="225" bestFit="1" customWidth="1"/>
    <col min="3" max="3" width="8.88671875" style="224" bestFit="1" customWidth="1"/>
    <col min="4" max="4" width="2.6640625" style="636" customWidth="1"/>
    <col min="5" max="5" width="2.6640625" style="641" customWidth="1"/>
    <col min="6" max="6" width="5.44140625" style="636" bestFit="1" customWidth="1"/>
    <col min="7" max="7" width="4.44140625" style="636" bestFit="1" customWidth="1"/>
    <col min="8" max="8" width="4.33203125" style="636" bestFit="1" customWidth="1"/>
    <col min="9" max="12" width="3.88671875" style="636" bestFit="1" customWidth="1"/>
    <col min="13" max="13" width="3.109375" style="641" bestFit="1" customWidth="1"/>
    <col min="14" max="15" width="1.6640625" style="221" customWidth="1"/>
    <col min="16" max="16" width="8.6640625" style="249" bestFit="1" customWidth="1"/>
    <col min="17" max="17" width="6.109375" style="249" bestFit="1" customWidth="1"/>
    <col min="18" max="18" width="7" style="249" bestFit="1" customWidth="1"/>
    <col min="19" max="21" width="1.6640625" style="221" customWidth="1"/>
    <col min="22" max="22" width="6" style="257" bestFit="1" customWidth="1"/>
    <col min="23" max="23" width="1.6640625" style="290" customWidth="1"/>
    <col min="24" max="24" width="20.6640625" style="250" customWidth="1"/>
    <col min="25" max="25" width="3.109375" style="257" bestFit="1" customWidth="1"/>
    <col min="26" max="26" width="5" style="257" bestFit="1" customWidth="1"/>
    <col min="27" max="27" width="1.6640625" style="573" customWidth="1"/>
    <col min="28" max="28" width="9.6640625" style="221" bestFit="1" customWidth="1"/>
    <col min="29" max="29" width="1.6640625" style="290" customWidth="1"/>
    <col min="30" max="30" width="24.33203125" style="250" bestFit="1" customWidth="1"/>
    <col min="31" max="31" width="1.6640625" style="250" customWidth="1"/>
    <col min="32" max="32" width="11.6640625" style="278" bestFit="1" customWidth="1"/>
    <col min="33" max="33" width="5.109375" style="277" bestFit="1" customWidth="1"/>
    <col min="34" max="34" width="1.6640625" style="250" customWidth="1"/>
    <col min="35" max="35" width="21.88671875" style="278" customWidth="1"/>
    <col min="36" max="36" width="7.5546875" style="286" bestFit="1" customWidth="1"/>
    <col min="37" max="37" width="20.88671875" style="278" bestFit="1" customWidth="1"/>
    <col min="38" max="38" width="6.109375" style="277" bestFit="1" customWidth="1"/>
    <col min="39" max="39" width="22.109375" style="278" bestFit="1" customWidth="1"/>
    <col min="40" max="40" width="4.88671875" style="277" bestFit="1" customWidth="1"/>
    <col min="41" max="41" width="7.6640625" style="277" bestFit="1" customWidth="1"/>
    <col min="42" max="42" width="5.33203125" style="277" bestFit="1" customWidth="1"/>
    <col min="43" max="43" width="5" style="567" bestFit="1" customWidth="1"/>
    <col min="44" max="44" width="2.6640625" style="250" customWidth="1"/>
    <col min="45" max="46" width="7" style="257" bestFit="1" customWidth="1"/>
    <col min="47" max="16384" width="8.88671875" style="250"/>
  </cols>
  <sheetData>
    <row r="1" spans="1:46" s="221" customFormat="1" x14ac:dyDescent="0.25">
      <c r="A1" s="219" t="s">
        <v>33</v>
      </c>
      <c r="B1" s="219" t="s">
        <v>34</v>
      </c>
      <c r="C1" s="220" t="s">
        <v>35</v>
      </c>
      <c r="D1" s="631"/>
      <c r="E1" s="632"/>
      <c r="F1" s="633"/>
      <c r="G1" s="634" t="s">
        <v>399</v>
      </c>
      <c r="H1" s="635" t="s">
        <v>66</v>
      </c>
      <c r="I1" s="635" t="s">
        <v>65</v>
      </c>
      <c r="J1" s="635" t="s">
        <v>11</v>
      </c>
      <c r="K1" s="635" t="s">
        <v>10</v>
      </c>
      <c r="L1" s="634" t="s">
        <v>64</v>
      </c>
      <c r="M1" s="634" t="s">
        <v>63</v>
      </c>
      <c r="P1" s="291" t="s">
        <v>503</v>
      </c>
      <c r="Q1" s="292" t="s">
        <v>94</v>
      </c>
      <c r="R1" s="292" t="s">
        <v>95</v>
      </c>
      <c r="V1" s="243" t="s">
        <v>504</v>
      </c>
      <c r="W1" s="288"/>
      <c r="X1" s="244" t="s">
        <v>505</v>
      </c>
      <c r="Y1" s="244" t="s">
        <v>567</v>
      </c>
      <c r="Z1" s="244" t="s">
        <v>568</v>
      </c>
      <c r="AA1" s="572"/>
      <c r="AB1" s="245" t="s">
        <v>420</v>
      </c>
      <c r="AC1" s="288"/>
      <c r="AD1" s="246" t="s">
        <v>449</v>
      </c>
      <c r="AF1" s="247" t="s">
        <v>584</v>
      </c>
      <c r="AG1" s="247" t="s">
        <v>585</v>
      </c>
      <c r="AI1" s="279" t="s">
        <v>902</v>
      </c>
      <c r="AJ1" s="562" t="s">
        <v>903</v>
      </c>
      <c r="AK1" s="563" t="s">
        <v>1714</v>
      </c>
      <c r="AL1" s="564" t="s">
        <v>1715</v>
      </c>
      <c r="AM1" s="564" t="s">
        <v>1716</v>
      </c>
      <c r="AN1" s="563" t="s">
        <v>1717</v>
      </c>
      <c r="AO1" s="563" t="s">
        <v>1718</v>
      </c>
      <c r="AP1" s="565" t="s">
        <v>1719</v>
      </c>
      <c r="AQ1" s="566" t="s">
        <v>1720</v>
      </c>
      <c r="AR1" s="250"/>
      <c r="AS1" s="317" t="s">
        <v>904</v>
      </c>
      <c r="AT1" s="317" t="s">
        <v>1549</v>
      </c>
    </row>
    <row r="2" spans="1:46" x14ac:dyDescent="0.15">
      <c r="A2" s="222">
        <v>1</v>
      </c>
      <c r="B2" s="223">
        <f t="shared" ref="B2:B3" ca="1" si="0">RAND()/222</f>
        <v>4.2321171879587394E-3</v>
      </c>
      <c r="C2" s="224">
        <v>9.7868580896732669E-4</v>
      </c>
      <c r="E2" s="308"/>
      <c r="F2" s="637" t="s">
        <v>111</v>
      </c>
      <c r="G2" s="638"/>
      <c r="H2" s="639">
        <v>5</v>
      </c>
      <c r="I2" s="639">
        <v>7.5</v>
      </c>
      <c r="J2" s="639">
        <v>10</v>
      </c>
      <c r="K2" s="639">
        <v>15</v>
      </c>
      <c r="L2" s="639">
        <v>25</v>
      </c>
      <c r="M2" s="639">
        <v>30</v>
      </c>
      <c r="P2" s="297"/>
      <c r="Q2" s="249" t="s">
        <v>59</v>
      </c>
      <c r="R2" s="249" t="s">
        <v>80</v>
      </c>
      <c r="V2" s="251" t="s">
        <v>424</v>
      </c>
      <c r="X2" s="252"/>
      <c r="Y2" s="248"/>
      <c r="Z2" s="248"/>
      <c r="AB2" s="253"/>
      <c r="AC2" s="289"/>
      <c r="AD2" s="254"/>
      <c r="AF2" s="255" t="s">
        <v>586</v>
      </c>
      <c r="AG2" s="256">
        <v>30</v>
      </c>
      <c r="AI2" s="278" t="str">
        <f>AJ2&amp;AK2&amp;AL2&amp;AN2&amp;AO2</f>
        <v>41327Open (ΙΑ)425Sα12</v>
      </c>
      <c r="AJ2" s="287">
        <v>41327</v>
      </c>
      <c r="AK2" s="280" t="s">
        <v>905</v>
      </c>
      <c r="AL2" s="281">
        <v>425</v>
      </c>
      <c r="AM2" s="282" t="s">
        <v>203</v>
      </c>
      <c r="AN2" s="283" t="s">
        <v>906</v>
      </c>
      <c r="AO2" s="283" t="s">
        <v>1634</v>
      </c>
      <c r="AP2" s="283">
        <v>5</v>
      </c>
      <c r="AQ2" s="567">
        <v>1</v>
      </c>
      <c r="AS2" s="318" t="s">
        <v>59</v>
      </c>
      <c r="AT2" s="318">
        <v>3</v>
      </c>
    </row>
    <row r="3" spans="1:46" x14ac:dyDescent="0.15">
      <c r="A3" s="222">
        <v>2</v>
      </c>
      <c r="B3" s="223">
        <f t="shared" ca="1" si="0"/>
        <v>1.1984962585061588E-3</v>
      </c>
      <c r="C3" s="224">
        <v>3.7564839157910881E-3</v>
      </c>
      <c r="E3" s="308"/>
      <c r="F3" s="637" t="s">
        <v>112</v>
      </c>
      <c r="G3" s="638"/>
      <c r="H3" s="639">
        <v>10</v>
      </c>
      <c r="I3" s="639">
        <v>15</v>
      </c>
      <c r="J3" s="639">
        <v>20</v>
      </c>
      <c r="K3" s="639">
        <v>30</v>
      </c>
      <c r="L3" s="639">
        <v>50</v>
      </c>
      <c r="M3" s="639">
        <v>60</v>
      </c>
      <c r="P3" s="297" t="s">
        <v>51</v>
      </c>
      <c r="Q3" s="249" t="s">
        <v>51</v>
      </c>
      <c r="R3" s="249" t="s">
        <v>81</v>
      </c>
      <c r="V3" s="251" t="s">
        <v>108</v>
      </c>
      <c r="X3" s="252" t="s">
        <v>124</v>
      </c>
      <c r="Y3" s="248">
        <v>366</v>
      </c>
      <c r="Z3" s="248" t="s">
        <v>125</v>
      </c>
      <c r="AB3" s="253" t="s">
        <v>423</v>
      </c>
      <c r="AC3" s="289"/>
      <c r="AD3" s="254" t="s">
        <v>509</v>
      </c>
      <c r="AF3" s="255" t="s">
        <v>587</v>
      </c>
      <c r="AG3" s="256">
        <v>25</v>
      </c>
      <c r="AI3" s="278" t="str">
        <f t="shared" ref="AI3:AI66" si="1">AJ3&amp;AK3&amp;AL3&amp;AN3&amp;AO3</f>
        <v>41327Open (ΙΑ)425Sκ12</v>
      </c>
      <c r="AJ3" s="287">
        <v>41327</v>
      </c>
      <c r="AK3" s="280" t="s">
        <v>905</v>
      </c>
      <c r="AL3" s="281">
        <v>425</v>
      </c>
      <c r="AM3" s="282" t="s">
        <v>203</v>
      </c>
      <c r="AN3" s="283" t="s">
        <v>906</v>
      </c>
      <c r="AO3" s="283" t="s">
        <v>1638</v>
      </c>
      <c r="AP3" s="283">
        <v>9</v>
      </c>
      <c r="AQ3" s="567">
        <v>5</v>
      </c>
      <c r="AS3" s="318" t="s">
        <v>60</v>
      </c>
      <c r="AT3" s="318">
        <v>4</v>
      </c>
    </row>
    <row r="4" spans="1:46" x14ac:dyDescent="0.15">
      <c r="A4" s="222">
        <v>3</v>
      </c>
      <c r="B4" s="223">
        <f ca="1">RAND()/222</f>
        <v>1.8549422947561154E-3</v>
      </c>
      <c r="C4" s="224">
        <v>1.2688801121285534E-3</v>
      </c>
      <c r="E4" s="308"/>
      <c r="F4" s="637" t="s">
        <v>113</v>
      </c>
      <c r="G4" s="638"/>
      <c r="H4" s="639">
        <v>20</v>
      </c>
      <c r="I4" s="639">
        <v>30</v>
      </c>
      <c r="J4" s="639">
        <v>40</v>
      </c>
      <c r="K4" s="639">
        <v>60</v>
      </c>
      <c r="L4" s="639">
        <v>100</v>
      </c>
      <c r="M4" s="639">
        <v>120</v>
      </c>
      <c r="P4" s="297" t="s">
        <v>52</v>
      </c>
      <c r="Q4" s="249" t="s">
        <v>52</v>
      </c>
      <c r="R4" s="249" t="s">
        <v>82</v>
      </c>
      <c r="V4" s="251" t="s">
        <v>126</v>
      </c>
      <c r="X4" s="252" t="s">
        <v>127</v>
      </c>
      <c r="Y4" s="248">
        <v>124</v>
      </c>
      <c r="Z4" s="248" t="s">
        <v>128</v>
      </c>
      <c r="AB4" s="253" t="s">
        <v>432</v>
      </c>
      <c r="AC4" s="289"/>
      <c r="AD4" s="254" t="s">
        <v>452</v>
      </c>
      <c r="AF4" s="255" t="s">
        <v>588</v>
      </c>
      <c r="AG4" s="256">
        <v>15</v>
      </c>
      <c r="AI4" s="278" t="str">
        <f t="shared" si="1"/>
        <v>41327Open (ΙΑ)424Sα14</v>
      </c>
      <c r="AJ4" s="287">
        <v>41327</v>
      </c>
      <c r="AK4" s="280" t="s">
        <v>905</v>
      </c>
      <c r="AL4" s="281">
        <v>424</v>
      </c>
      <c r="AM4" s="282" t="s">
        <v>197</v>
      </c>
      <c r="AN4" s="283" t="s">
        <v>906</v>
      </c>
      <c r="AO4" s="283" t="s">
        <v>1635</v>
      </c>
      <c r="AP4" s="283">
        <v>6</v>
      </c>
      <c r="AQ4" s="567">
        <v>2</v>
      </c>
      <c r="AS4" s="318" t="s">
        <v>51</v>
      </c>
      <c r="AT4" s="318">
        <v>5</v>
      </c>
    </row>
    <row r="5" spans="1:46" x14ac:dyDescent="0.15">
      <c r="A5" s="222">
        <v>4</v>
      </c>
      <c r="B5" s="223">
        <f ca="1">RAND()/222</f>
        <v>3.0548578648686937E-4</v>
      </c>
      <c r="C5" s="224">
        <v>4.262913802996122E-3</v>
      </c>
      <c r="E5" s="308"/>
      <c r="F5" s="637" t="s">
        <v>114</v>
      </c>
      <c r="G5" s="638"/>
      <c r="H5" s="639">
        <v>25</v>
      </c>
      <c r="I5" s="639">
        <v>37.5</v>
      </c>
      <c r="J5" s="639">
        <v>50</v>
      </c>
      <c r="K5" s="639">
        <v>75</v>
      </c>
      <c r="L5" s="639">
        <v>125</v>
      </c>
      <c r="M5" s="639">
        <v>150</v>
      </c>
      <c r="P5" s="297" t="s">
        <v>53</v>
      </c>
      <c r="Q5" s="249" t="s">
        <v>53</v>
      </c>
      <c r="R5" s="249" t="s">
        <v>83</v>
      </c>
      <c r="V5" s="251" t="s">
        <v>545</v>
      </c>
      <c r="X5" s="252" t="s">
        <v>129</v>
      </c>
      <c r="Y5" s="248">
        <v>201</v>
      </c>
      <c r="Z5" s="248" t="s">
        <v>130</v>
      </c>
      <c r="AB5" s="253" t="s">
        <v>433</v>
      </c>
      <c r="AC5" s="289"/>
      <c r="AD5" s="254" t="s">
        <v>561</v>
      </c>
      <c r="AF5" s="255" t="s">
        <v>589</v>
      </c>
      <c r="AG5" s="256">
        <v>10</v>
      </c>
      <c r="AI5" s="278" t="str">
        <f t="shared" si="1"/>
        <v>41327Open (ΙΑ)424Sα18</v>
      </c>
      <c r="AJ5" s="287">
        <v>41327</v>
      </c>
      <c r="AK5" s="280" t="s">
        <v>905</v>
      </c>
      <c r="AL5" s="281">
        <v>424</v>
      </c>
      <c r="AM5" s="282" t="s">
        <v>197</v>
      </c>
      <c r="AN5" s="283" t="s">
        <v>906</v>
      </c>
      <c r="AO5" s="283" t="s">
        <v>1637</v>
      </c>
      <c r="AP5" s="283">
        <v>8</v>
      </c>
      <c r="AQ5" s="567">
        <v>4</v>
      </c>
      <c r="AS5" s="318" t="s">
        <v>52</v>
      </c>
      <c r="AT5" s="318">
        <v>6</v>
      </c>
    </row>
    <row r="6" spans="1:46" x14ac:dyDescent="0.15">
      <c r="A6" s="222">
        <v>5</v>
      </c>
      <c r="B6" s="223">
        <f ca="1">RAND()/222</f>
        <v>3.9004931763522996E-3</v>
      </c>
      <c r="C6" s="224">
        <v>3.5411755776084867E-4</v>
      </c>
      <c r="E6" s="308"/>
      <c r="F6" s="640" t="s">
        <v>115</v>
      </c>
      <c r="G6" s="638"/>
      <c r="H6" s="639">
        <v>2.5</v>
      </c>
      <c r="I6" s="639">
        <v>4</v>
      </c>
      <c r="J6" s="639">
        <v>5</v>
      </c>
      <c r="K6" s="639">
        <v>7.5</v>
      </c>
      <c r="L6" s="639">
        <v>12.5</v>
      </c>
      <c r="M6" s="639">
        <v>15</v>
      </c>
      <c r="P6" s="297" t="s">
        <v>54</v>
      </c>
      <c r="Q6" s="249" t="s">
        <v>54</v>
      </c>
      <c r="R6" s="249" t="s">
        <v>84</v>
      </c>
      <c r="V6" s="251" t="s">
        <v>1481</v>
      </c>
      <c r="X6" s="252" t="s">
        <v>131</v>
      </c>
      <c r="Y6" s="248">
        <v>169</v>
      </c>
      <c r="Z6" s="248" t="s">
        <v>132</v>
      </c>
      <c r="AB6" s="253" t="s">
        <v>434</v>
      </c>
      <c r="AC6" s="289"/>
      <c r="AD6" s="254" t="s">
        <v>460</v>
      </c>
      <c r="AF6" s="255" t="s">
        <v>590</v>
      </c>
      <c r="AG6" s="256">
        <v>7.5</v>
      </c>
      <c r="AI6" s="278" t="str">
        <f t="shared" si="1"/>
        <v>41327Open (ΙΑ)424Sκ14</v>
      </c>
      <c r="AJ6" s="287">
        <v>41327</v>
      </c>
      <c r="AK6" s="280" t="s">
        <v>905</v>
      </c>
      <c r="AL6" s="281">
        <v>424</v>
      </c>
      <c r="AM6" s="282" t="s">
        <v>197</v>
      </c>
      <c r="AN6" s="283" t="s">
        <v>906</v>
      </c>
      <c r="AO6" s="283" t="s">
        <v>1639</v>
      </c>
      <c r="AP6" s="283">
        <v>10</v>
      </c>
      <c r="AQ6" s="567">
        <v>6</v>
      </c>
      <c r="AS6" s="318" t="s">
        <v>53</v>
      </c>
      <c r="AT6" s="318">
        <v>7</v>
      </c>
    </row>
    <row r="7" spans="1:46" x14ac:dyDescent="0.15">
      <c r="A7" s="222">
        <v>6</v>
      </c>
      <c r="B7" s="223">
        <f ca="1">RAND()/222</f>
        <v>1.5435133467572908E-4</v>
      </c>
      <c r="C7" s="224">
        <v>1.5221504931748346E-3</v>
      </c>
      <c r="E7" s="308"/>
      <c r="F7" s="640" t="s">
        <v>116</v>
      </c>
      <c r="G7" s="638"/>
      <c r="H7" s="639">
        <v>5</v>
      </c>
      <c r="I7" s="639">
        <v>7.5</v>
      </c>
      <c r="J7" s="639">
        <v>10</v>
      </c>
      <c r="K7" s="639">
        <v>15</v>
      </c>
      <c r="L7" s="639">
        <v>25</v>
      </c>
      <c r="M7" s="639">
        <v>30</v>
      </c>
      <c r="P7" s="297" t="s">
        <v>55</v>
      </c>
      <c r="Q7" s="249" t="s">
        <v>60</v>
      </c>
      <c r="R7" s="249" t="s">
        <v>85</v>
      </c>
      <c r="V7" s="251" t="s">
        <v>1482</v>
      </c>
      <c r="X7" s="252" t="s">
        <v>1466</v>
      </c>
      <c r="Y7" s="248">
        <v>507</v>
      </c>
      <c r="Z7" s="248" t="s">
        <v>134</v>
      </c>
      <c r="AB7" s="253" t="s">
        <v>435</v>
      </c>
      <c r="AC7" s="289"/>
      <c r="AD7" s="254" t="s">
        <v>461</v>
      </c>
      <c r="AF7" s="255" t="s">
        <v>591</v>
      </c>
      <c r="AG7" s="256">
        <v>5</v>
      </c>
      <c r="AI7" s="278" t="str">
        <f t="shared" si="1"/>
        <v>41327Open (ΙΑ)424Sκ18</v>
      </c>
      <c r="AJ7" s="287">
        <v>41327</v>
      </c>
      <c r="AK7" s="280" t="s">
        <v>905</v>
      </c>
      <c r="AL7" s="281">
        <v>424</v>
      </c>
      <c r="AM7" s="282" t="s">
        <v>197</v>
      </c>
      <c r="AN7" s="283" t="s">
        <v>906</v>
      </c>
      <c r="AO7" s="283" t="s">
        <v>1641</v>
      </c>
      <c r="AP7" s="283">
        <v>12</v>
      </c>
      <c r="AQ7" s="567">
        <v>8</v>
      </c>
      <c r="AS7" s="318" t="s">
        <v>54</v>
      </c>
      <c r="AT7" s="318">
        <v>8</v>
      </c>
    </row>
    <row r="8" spans="1:46" x14ac:dyDescent="0.15">
      <c r="A8" s="222">
        <v>7</v>
      </c>
      <c r="B8" s="223">
        <f t="shared" ref="B8:B33" ca="1" si="2">RAND()/222</f>
        <v>4.2996950356002451E-5</v>
      </c>
      <c r="C8" s="224">
        <v>2.178808971255847E-3</v>
      </c>
      <c r="E8" s="308"/>
      <c r="F8" s="640" t="s">
        <v>117</v>
      </c>
      <c r="G8" s="638"/>
      <c r="H8" s="639">
        <v>10</v>
      </c>
      <c r="I8" s="639">
        <v>16</v>
      </c>
      <c r="J8" s="639">
        <v>20</v>
      </c>
      <c r="K8" s="639">
        <v>30</v>
      </c>
      <c r="L8" s="639">
        <v>50</v>
      </c>
      <c r="M8" s="639">
        <v>60</v>
      </c>
      <c r="P8" s="297" t="s">
        <v>56</v>
      </c>
      <c r="Q8" s="249" t="s">
        <v>55</v>
      </c>
      <c r="R8" s="249" t="s">
        <v>86</v>
      </c>
      <c r="V8" s="251"/>
      <c r="X8" s="252" t="s">
        <v>133</v>
      </c>
      <c r="Y8" s="248">
        <v>407</v>
      </c>
      <c r="Z8" s="248" t="s">
        <v>134</v>
      </c>
      <c r="AB8" s="253" t="s">
        <v>436</v>
      </c>
      <c r="AC8" s="289"/>
      <c r="AD8" s="254" t="s">
        <v>462</v>
      </c>
      <c r="AF8" s="255" t="s">
        <v>1330</v>
      </c>
      <c r="AG8" s="256">
        <v>2</v>
      </c>
      <c r="AI8" s="278" t="str">
        <f t="shared" si="1"/>
        <v>41327Open (ΙΑ)435Sα16</v>
      </c>
      <c r="AJ8" s="287">
        <v>41327</v>
      </c>
      <c r="AK8" s="280" t="s">
        <v>905</v>
      </c>
      <c r="AL8" s="281">
        <v>435</v>
      </c>
      <c r="AM8" s="282" t="s">
        <v>79</v>
      </c>
      <c r="AN8" s="283" t="s">
        <v>906</v>
      </c>
      <c r="AO8" s="283" t="s">
        <v>1636</v>
      </c>
      <c r="AP8" s="283">
        <v>7</v>
      </c>
      <c r="AQ8" s="567">
        <v>3</v>
      </c>
      <c r="AS8" s="318" t="s">
        <v>55</v>
      </c>
      <c r="AT8" s="318">
        <v>9</v>
      </c>
    </row>
    <row r="9" spans="1:46" x14ac:dyDescent="0.25">
      <c r="A9" s="222">
        <v>8</v>
      </c>
      <c r="B9" s="223">
        <f t="shared" ca="1" si="2"/>
        <v>3.2598237589245315E-3</v>
      </c>
      <c r="C9" s="224">
        <v>1.6072599008258805E-3</v>
      </c>
      <c r="E9" s="308"/>
      <c r="F9" s="637" t="s">
        <v>118</v>
      </c>
      <c r="G9" s="639">
        <v>0.5</v>
      </c>
      <c r="H9" s="639">
        <v>1.5</v>
      </c>
      <c r="I9" s="639">
        <v>2.4</v>
      </c>
      <c r="J9" s="639">
        <v>3</v>
      </c>
      <c r="K9" s="639">
        <v>4.5</v>
      </c>
      <c r="L9" s="639">
        <v>7.5</v>
      </c>
      <c r="M9" s="639">
        <v>9</v>
      </c>
      <c r="P9" s="297" t="s">
        <v>57</v>
      </c>
      <c r="Q9" s="249" t="s">
        <v>56</v>
      </c>
      <c r="R9" s="249" t="s">
        <v>87</v>
      </c>
      <c r="V9" s="251"/>
      <c r="X9" s="252" t="s">
        <v>1569</v>
      </c>
      <c r="Y9" s="248">
        <v>470</v>
      </c>
      <c r="Z9" s="248" t="s">
        <v>148</v>
      </c>
      <c r="AB9" s="253" t="s">
        <v>437</v>
      </c>
      <c r="AC9" s="289"/>
      <c r="AD9" s="254" t="s">
        <v>1696</v>
      </c>
      <c r="AF9" s="255" t="s">
        <v>1331</v>
      </c>
      <c r="AG9" s="256">
        <v>2</v>
      </c>
      <c r="AI9" s="278" t="str">
        <f t="shared" si="1"/>
        <v>41327Open (ΙΑ)435Sκ16</v>
      </c>
      <c r="AJ9" s="287">
        <v>41327</v>
      </c>
      <c r="AK9" s="280" t="s">
        <v>905</v>
      </c>
      <c r="AL9" s="281">
        <v>435</v>
      </c>
      <c r="AM9" s="282" t="s">
        <v>79</v>
      </c>
      <c r="AN9" s="283" t="s">
        <v>906</v>
      </c>
      <c r="AO9" s="283" t="s">
        <v>1640</v>
      </c>
      <c r="AP9" s="283">
        <v>11</v>
      </c>
      <c r="AQ9" s="567">
        <v>7</v>
      </c>
      <c r="AS9" s="318" t="s">
        <v>56</v>
      </c>
      <c r="AT9" s="318">
        <v>10</v>
      </c>
    </row>
    <row r="10" spans="1:46" x14ac:dyDescent="0.25">
      <c r="A10" s="222">
        <v>9</v>
      </c>
      <c r="B10" s="223">
        <f t="shared" ca="1" si="2"/>
        <v>3.5698373642434333E-3</v>
      </c>
      <c r="C10" s="224">
        <v>7.5858039106430878E-4</v>
      </c>
      <c r="E10" s="308"/>
      <c r="F10" s="637" t="s">
        <v>119</v>
      </c>
      <c r="G10" s="639">
        <v>1</v>
      </c>
      <c r="H10" s="639">
        <v>3</v>
      </c>
      <c r="I10" s="639">
        <v>4.5</v>
      </c>
      <c r="J10" s="639">
        <v>6</v>
      </c>
      <c r="K10" s="639">
        <v>9</v>
      </c>
      <c r="L10" s="639">
        <v>15</v>
      </c>
      <c r="M10" s="639">
        <v>18</v>
      </c>
      <c r="P10" s="297" t="s">
        <v>58</v>
      </c>
      <c r="Q10" s="249" t="s">
        <v>57</v>
      </c>
      <c r="R10" s="249" t="s">
        <v>88</v>
      </c>
      <c r="V10" s="251"/>
      <c r="X10" s="252" t="s">
        <v>135</v>
      </c>
      <c r="Y10" s="248">
        <v>408</v>
      </c>
      <c r="Z10" s="248" t="s">
        <v>134</v>
      </c>
      <c r="AB10" s="253" t="s">
        <v>438</v>
      </c>
      <c r="AC10" s="289"/>
      <c r="AD10" s="254" t="s">
        <v>1697</v>
      </c>
      <c r="AF10" s="255" t="s">
        <v>1332</v>
      </c>
      <c r="AG10" s="256">
        <v>1</v>
      </c>
      <c r="AI10" s="278" t="str">
        <f t="shared" si="1"/>
        <v>41330ITF (MANGOLIA)14Sα18</v>
      </c>
      <c r="AJ10" s="287">
        <v>41330</v>
      </c>
      <c r="AK10" s="280" t="s">
        <v>907</v>
      </c>
      <c r="AL10" s="281">
        <v>14</v>
      </c>
      <c r="AM10" s="282" t="s">
        <v>908</v>
      </c>
      <c r="AN10" s="283" t="s">
        <v>906</v>
      </c>
      <c r="AO10" s="283" t="s">
        <v>1637</v>
      </c>
      <c r="AP10" s="283">
        <v>8</v>
      </c>
      <c r="AQ10" s="567">
        <v>9</v>
      </c>
      <c r="AS10" s="318" t="s">
        <v>57</v>
      </c>
      <c r="AT10" s="318">
        <v>11</v>
      </c>
    </row>
    <row r="11" spans="1:46" x14ac:dyDescent="0.25">
      <c r="A11" s="222">
        <v>10</v>
      </c>
      <c r="B11" s="223">
        <f t="shared" ca="1" si="2"/>
        <v>1.3382393425418987E-3</v>
      </c>
      <c r="C11" s="224">
        <v>3.0232340799668054E-3</v>
      </c>
      <c r="E11" s="308"/>
      <c r="F11" s="637" t="s">
        <v>120</v>
      </c>
      <c r="G11" s="639">
        <v>2</v>
      </c>
      <c r="H11" s="639">
        <v>6</v>
      </c>
      <c r="I11" s="639">
        <v>9.6</v>
      </c>
      <c r="J11" s="639">
        <v>12</v>
      </c>
      <c r="K11" s="639">
        <v>18</v>
      </c>
      <c r="L11" s="639">
        <v>30</v>
      </c>
      <c r="M11" s="639">
        <v>36</v>
      </c>
      <c r="P11" s="297" t="s">
        <v>59</v>
      </c>
      <c r="Q11" s="249" t="s">
        <v>58</v>
      </c>
      <c r="R11" s="249" t="s">
        <v>89</v>
      </c>
      <c r="X11" s="252" t="s">
        <v>136</v>
      </c>
      <c r="Y11" s="248">
        <v>202</v>
      </c>
      <c r="Z11" s="248" t="s">
        <v>130</v>
      </c>
      <c r="AB11" s="253" t="s">
        <v>439</v>
      </c>
      <c r="AC11" s="289"/>
      <c r="AD11" s="254" t="s">
        <v>463</v>
      </c>
      <c r="AF11" s="255" t="s">
        <v>1333</v>
      </c>
      <c r="AG11" s="256">
        <v>1</v>
      </c>
      <c r="AI11" s="278" t="str">
        <f t="shared" si="1"/>
        <v>41330ITF (TUNISIA)14Sα18</v>
      </c>
      <c r="AJ11" s="287">
        <v>41330</v>
      </c>
      <c r="AK11" s="280" t="s">
        <v>909</v>
      </c>
      <c r="AL11" s="281">
        <v>14</v>
      </c>
      <c r="AM11" s="282" t="s">
        <v>908</v>
      </c>
      <c r="AN11" s="283" t="s">
        <v>906</v>
      </c>
      <c r="AO11" s="283" t="s">
        <v>1637</v>
      </c>
      <c r="AP11" s="283">
        <v>8</v>
      </c>
      <c r="AQ11" s="567">
        <v>10</v>
      </c>
      <c r="AS11" s="318" t="s">
        <v>58</v>
      </c>
      <c r="AT11" s="318">
        <v>12</v>
      </c>
    </row>
    <row r="12" spans="1:46" x14ac:dyDescent="0.25">
      <c r="A12" s="222">
        <v>11</v>
      </c>
      <c r="B12" s="223">
        <f t="shared" ca="1" si="2"/>
        <v>2.2199492933313541E-3</v>
      </c>
      <c r="C12" s="224">
        <v>3.473450931871163E-3</v>
      </c>
      <c r="F12" s="640" t="s">
        <v>121</v>
      </c>
      <c r="G12" s="639">
        <v>0.2</v>
      </c>
      <c r="H12" s="639">
        <v>0.5</v>
      </c>
      <c r="I12" s="639">
        <v>1</v>
      </c>
      <c r="J12" s="639">
        <v>1.2</v>
      </c>
      <c r="K12" s="639">
        <v>1.7</v>
      </c>
      <c r="L12" s="639">
        <v>3.2</v>
      </c>
      <c r="M12" s="639">
        <v>3.7</v>
      </c>
      <c r="P12" s="297" t="s">
        <v>60</v>
      </c>
      <c r="Q12" s="249" t="s">
        <v>61</v>
      </c>
      <c r="R12" s="249" t="s">
        <v>90</v>
      </c>
      <c r="X12" s="252" t="s">
        <v>137</v>
      </c>
      <c r="Y12" s="248">
        <v>203</v>
      </c>
      <c r="Z12" s="248" t="s">
        <v>130</v>
      </c>
      <c r="AB12" s="253" t="s">
        <v>440</v>
      </c>
      <c r="AC12" s="289"/>
      <c r="AD12" s="254" t="s">
        <v>464</v>
      </c>
      <c r="AF12" s="255" t="s">
        <v>592</v>
      </c>
      <c r="AG12" s="256">
        <v>0</v>
      </c>
      <c r="AI12" s="278" t="str">
        <f t="shared" si="1"/>
        <v>41330TE (COPENHAGEN)15Sκ16</v>
      </c>
      <c r="AJ12" s="287">
        <v>41330</v>
      </c>
      <c r="AK12" s="280" t="s">
        <v>910</v>
      </c>
      <c r="AL12" s="281">
        <v>15</v>
      </c>
      <c r="AM12" s="282" t="s">
        <v>1699</v>
      </c>
      <c r="AN12" s="283" t="s">
        <v>906</v>
      </c>
      <c r="AO12" s="283" t="s">
        <v>1640</v>
      </c>
      <c r="AP12" s="283">
        <v>11</v>
      </c>
      <c r="AQ12" s="567">
        <v>11</v>
      </c>
      <c r="AS12" s="318" t="s">
        <v>1550</v>
      </c>
      <c r="AT12" s="318">
        <v>13</v>
      </c>
    </row>
    <row r="13" spans="1:46" x14ac:dyDescent="0.25">
      <c r="A13" s="222">
        <v>12</v>
      </c>
      <c r="B13" s="223">
        <f t="shared" ca="1" si="2"/>
        <v>4.0301125744260334E-3</v>
      </c>
      <c r="C13" s="224">
        <v>2.2382208210171947E-3</v>
      </c>
      <c r="E13" s="308"/>
      <c r="F13" s="640" t="s">
        <v>122</v>
      </c>
      <c r="G13" s="639">
        <v>0.5</v>
      </c>
      <c r="H13" s="639">
        <v>1.2</v>
      </c>
      <c r="I13" s="639">
        <v>1.8</v>
      </c>
      <c r="J13" s="639">
        <v>2.5</v>
      </c>
      <c r="K13" s="639">
        <v>3.7</v>
      </c>
      <c r="L13" s="639">
        <v>6.2</v>
      </c>
      <c r="M13" s="639">
        <v>7.5</v>
      </c>
      <c r="P13" s="297" t="s">
        <v>546</v>
      </c>
      <c r="Q13" s="249" t="s">
        <v>62</v>
      </c>
      <c r="R13" s="249" t="s">
        <v>91</v>
      </c>
      <c r="V13" s="257" t="s">
        <v>424</v>
      </c>
      <c r="X13" s="252" t="s">
        <v>138</v>
      </c>
      <c r="Y13" s="248">
        <v>204</v>
      </c>
      <c r="Z13" s="248" t="s">
        <v>130</v>
      </c>
      <c r="AB13" s="253" t="s">
        <v>441</v>
      </c>
      <c r="AC13" s="289"/>
      <c r="AD13" s="254" t="s">
        <v>510</v>
      </c>
      <c r="AF13" s="255" t="s">
        <v>1334</v>
      </c>
      <c r="AG13" s="256">
        <v>0</v>
      </c>
      <c r="AI13" s="278" t="str">
        <f t="shared" si="1"/>
        <v>41330TE (INTIME)15Sα16</v>
      </c>
      <c r="AJ13" s="287">
        <v>41330</v>
      </c>
      <c r="AK13" s="280" t="s">
        <v>911</v>
      </c>
      <c r="AL13" s="281">
        <v>15</v>
      </c>
      <c r="AM13" s="282" t="s">
        <v>1699</v>
      </c>
      <c r="AN13" s="283" t="s">
        <v>906</v>
      </c>
      <c r="AO13" s="283" t="s">
        <v>1636</v>
      </c>
      <c r="AP13" s="283">
        <v>7</v>
      </c>
      <c r="AQ13" s="567">
        <v>12</v>
      </c>
      <c r="AS13" s="318" t="s">
        <v>1551</v>
      </c>
      <c r="AT13" s="318">
        <v>14</v>
      </c>
    </row>
    <row r="14" spans="1:46" x14ac:dyDescent="0.25">
      <c r="A14" s="222">
        <v>13</v>
      </c>
      <c r="B14" s="223">
        <f t="shared" ca="1" si="2"/>
        <v>4.154968779355255E-3</v>
      </c>
      <c r="C14" s="224">
        <v>6.2108645748380656E-4</v>
      </c>
      <c r="E14" s="308"/>
      <c r="F14" s="640" t="s">
        <v>123</v>
      </c>
      <c r="G14" s="639">
        <v>1</v>
      </c>
      <c r="H14" s="639">
        <v>2.5</v>
      </c>
      <c r="I14" s="639">
        <v>4</v>
      </c>
      <c r="J14" s="639">
        <v>5</v>
      </c>
      <c r="K14" s="639">
        <v>7.5</v>
      </c>
      <c r="L14" s="639">
        <v>12.5</v>
      </c>
      <c r="M14" s="639">
        <v>15</v>
      </c>
      <c r="P14" s="297" t="s">
        <v>547</v>
      </c>
      <c r="Q14" s="249" t="s">
        <v>45</v>
      </c>
      <c r="R14" s="249" t="s">
        <v>92</v>
      </c>
      <c r="V14" s="257" t="s">
        <v>425</v>
      </c>
      <c r="X14" s="252" t="s">
        <v>139</v>
      </c>
      <c r="Y14" s="248">
        <v>258</v>
      </c>
      <c r="Z14" s="248" t="s">
        <v>140</v>
      </c>
      <c r="AB14" s="253" t="s">
        <v>421</v>
      </c>
      <c r="AC14" s="289"/>
      <c r="AD14" s="254" t="s">
        <v>465</v>
      </c>
      <c r="AF14" s="255" t="s">
        <v>1335</v>
      </c>
      <c r="AG14" s="256">
        <v>0</v>
      </c>
      <c r="AI14" s="278" t="str">
        <f t="shared" si="1"/>
        <v>41330TE (TENNISLINE)15Sα16</v>
      </c>
      <c r="AJ14" s="287">
        <v>41330</v>
      </c>
      <c r="AK14" s="280" t="s">
        <v>912</v>
      </c>
      <c r="AL14" s="281">
        <v>15</v>
      </c>
      <c r="AM14" s="282" t="s">
        <v>1699</v>
      </c>
      <c r="AN14" s="283" t="s">
        <v>906</v>
      </c>
      <c r="AO14" s="283" t="s">
        <v>1636</v>
      </c>
      <c r="AP14" s="283">
        <v>7</v>
      </c>
      <c r="AQ14" s="567">
        <v>13</v>
      </c>
      <c r="AS14" s="318" t="s">
        <v>1552</v>
      </c>
      <c r="AT14" s="318">
        <v>15</v>
      </c>
    </row>
    <row r="15" spans="1:46" x14ac:dyDescent="0.25">
      <c r="A15" s="222">
        <v>14</v>
      </c>
      <c r="B15" s="223">
        <f t="shared" ca="1" si="2"/>
        <v>3.3458081590220052E-3</v>
      </c>
      <c r="C15" s="224">
        <v>4.0596529886273462E-3</v>
      </c>
      <c r="E15" s="308"/>
      <c r="F15" s="642" t="s">
        <v>400</v>
      </c>
      <c r="G15" s="639">
        <v>5</v>
      </c>
      <c r="H15" s="639">
        <v>10</v>
      </c>
      <c r="I15" s="639">
        <v>15</v>
      </c>
      <c r="J15" s="639">
        <v>20</v>
      </c>
      <c r="K15" s="639">
        <v>30</v>
      </c>
      <c r="L15" s="639">
        <v>50</v>
      </c>
      <c r="M15" s="639">
        <v>60</v>
      </c>
      <c r="P15" s="297"/>
      <c r="Q15" s="249" t="s">
        <v>45</v>
      </c>
      <c r="R15" s="249" t="s">
        <v>93</v>
      </c>
      <c r="V15" s="257" t="s">
        <v>426</v>
      </c>
      <c r="X15" s="252" t="s">
        <v>569</v>
      </c>
      <c r="Y15" s="248">
        <v>496</v>
      </c>
      <c r="Z15" s="248" t="s">
        <v>134</v>
      </c>
      <c r="AB15" s="253" t="s">
        <v>422</v>
      </c>
      <c r="AC15" s="289"/>
      <c r="AD15" s="254" t="s">
        <v>511</v>
      </c>
      <c r="AF15" s="255" t="s">
        <v>593</v>
      </c>
      <c r="AG15" s="256">
        <v>0</v>
      </c>
      <c r="AI15" s="278" t="str">
        <f t="shared" si="1"/>
        <v>41330TE (TENNISLINE)15Dα16</v>
      </c>
      <c r="AJ15" s="287">
        <v>41330</v>
      </c>
      <c r="AK15" s="280" t="s">
        <v>912</v>
      </c>
      <c r="AL15" s="281">
        <v>15</v>
      </c>
      <c r="AM15" s="282" t="s">
        <v>1699</v>
      </c>
      <c r="AN15" s="283" t="s">
        <v>913</v>
      </c>
      <c r="AO15" s="283" t="s">
        <v>1636</v>
      </c>
      <c r="AP15" s="283">
        <v>15</v>
      </c>
      <c r="AQ15" s="567">
        <v>14</v>
      </c>
      <c r="AS15" s="318" t="s">
        <v>1553</v>
      </c>
      <c r="AT15" s="318">
        <v>16</v>
      </c>
    </row>
    <row r="16" spans="1:46" x14ac:dyDescent="0.25">
      <c r="A16" s="222">
        <v>15</v>
      </c>
      <c r="B16" s="223">
        <f t="shared" ca="1" si="2"/>
        <v>4.3885282943701975E-3</v>
      </c>
      <c r="C16" s="224">
        <v>3.0556394813272309E-3</v>
      </c>
      <c r="E16" s="308"/>
      <c r="F16" s="642" t="s">
        <v>401</v>
      </c>
      <c r="G16" s="639">
        <v>10</v>
      </c>
      <c r="H16" s="639">
        <v>20</v>
      </c>
      <c r="I16" s="639">
        <v>30</v>
      </c>
      <c r="J16" s="639">
        <v>40</v>
      </c>
      <c r="K16" s="639">
        <v>60</v>
      </c>
      <c r="L16" s="639">
        <v>100</v>
      </c>
      <c r="M16" s="639">
        <v>120</v>
      </c>
      <c r="P16" s="297"/>
      <c r="Q16" s="249" t="s">
        <v>45</v>
      </c>
      <c r="R16" s="249" t="s">
        <v>45</v>
      </c>
      <c r="V16" s="257" t="s">
        <v>108</v>
      </c>
      <c r="X16" s="252" t="s">
        <v>141</v>
      </c>
      <c r="Y16" s="248">
        <v>259</v>
      </c>
      <c r="Z16" s="248" t="s">
        <v>140</v>
      </c>
      <c r="AA16" s="574"/>
      <c r="AB16" s="253" t="s">
        <v>448</v>
      </c>
      <c r="AC16" s="289"/>
      <c r="AD16" s="254" t="s">
        <v>466</v>
      </c>
      <c r="AF16" s="255" t="s">
        <v>594</v>
      </c>
      <c r="AG16" s="256">
        <v>0</v>
      </c>
      <c r="AI16" s="278" t="str">
        <f t="shared" si="1"/>
        <v>41330TE (TOVOSA)15Sκ16</v>
      </c>
      <c r="AJ16" s="287">
        <v>41330</v>
      </c>
      <c r="AK16" s="280" t="s">
        <v>914</v>
      </c>
      <c r="AL16" s="281">
        <v>15</v>
      </c>
      <c r="AM16" s="282" t="s">
        <v>1699</v>
      </c>
      <c r="AN16" s="283" t="s">
        <v>906</v>
      </c>
      <c r="AO16" s="283" t="s">
        <v>1640</v>
      </c>
      <c r="AP16" s="283">
        <v>11</v>
      </c>
      <c r="AQ16" s="567">
        <v>15</v>
      </c>
      <c r="AS16" s="318" t="s">
        <v>1554</v>
      </c>
      <c r="AT16" s="318">
        <v>17</v>
      </c>
    </row>
    <row r="17" spans="1:46" x14ac:dyDescent="0.25">
      <c r="A17" s="222">
        <v>16</v>
      </c>
      <c r="B17" s="223">
        <f t="shared" ca="1" si="2"/>
        <v>1.7717639329446401E-3</v>
      </c>
      <c r="C17" s="224">
        <v>4.2042912716473415E-3</v>
      </c>
      <c r="E17" s="308"/>
      <c r="F17" s="642" t="s">
        <v>402</v>
      </c>
      <c r="G17" s="639">
        <v>20</v>
      </c>
      <c r="H17" s="639">
        <v>40</v>
      </c>
      <c r="I17" s="639">
        <v>60</v>
      </c>
      <c r="J17" s="639">
        <v>80</v>
      </c>
      <c r="K17" s="639">
        <v>120</v>
      </c>
      <c r="L17" s="639">
        <v>200</v>
      </c>
      <c r="M17" s="639">
        <v>240</v>
      </c>
      <c r="P17" s="298"/>
      <c r="V17" s="257" t="s">
        <v>126</v>
      </c>
      <c r="X17" s="252" t="s">
        <v>142</v>
      </c>
      <c r="Y17" s="248">
        <v>313</v>
      </c>
      <c r="Z17" s="248" t="s">
        <v>143</v>
      </c>
      <c r="AB17" s="253"/>
      <c r="AC17" s="289"/>
      <c r="AD17" s="254" t="s">
        <v>512</v>
      </c>
      <c r="AF17" s="255" t="s">
        <v>595</v>
      </c>
      <c r="AG17" s="256">
        <v>0</v>
      </c>
      <c r="AI17" s="278" t="str">
        <f t="shared" si="1"/>
        <v>41355Ε2α (Α)115Sα12</v>
      </c>
      <c r="AJ17" s="287">
        <v>41355</v>
      </c>
      <c r="AK17" s="280" t="s">
        <v>915</v>
      </c>
      <c r="AL17" s="281">
        <v>115</v>
      </c>
      <c r="AM17" s="282" t="s">
        <v>331</v>
      </c>
      <c r="AN17" s="283" t="s">
        <v>906</v>
      </c>
      <c r="AO17" s="283" t="s">
        <v>1634</v>
      </c>
      <c r="AP17" s="283">
        <v>5</v>
      </c>
      <c r="AQ17" s="567">
        <v>16</v>
      </c>
      <c r="AS17" s="318" t="s">
        <v>1555</v>
      </c>
      <c r="AT17" s="318">
        <v>18</v>
      </c>
    </row>
    <row r="18" spans="1:46" x14ac:dyDescent="0.25">
      <c r="A18" s="222">
        <v>17</v>
      </c>
      <c r="B18" s="223">
        <f t="shared" ca="1" si="2"/>
        <v>2.4476956015117815E-3</v>
      </c>
      <c r="C18" s="224">
        <v>2.4324454854653958E-3</v>
      </c>
      <c r="E18" s="308"/>
      <c r="F18" s="642" t="s">
        <v>403</v>
      </c>
      <c r="G18" s="639">
        <v>25</v>
      </c>
      <c r="H18" s="639">
        <v>50</v>
      </c>
      <c r="I18" s="639">
        <v>75</v>
      </c>
      <c r="J18" s="639">
        <v>100</v>
      </c>
      <c r="K18" s="639">
        <v>150</v>
      </c>
      <c r="L18" s="639">
        <v>250</v>
      </c>
      <c r="M18" s="639">
        <v>300</v>
      </c>
      <c r="P18" s="298"/>
      <c r="X18" s="252" t="s">
        <v>144</v>
      </c>
      <c r="Y18" s="248">
        <v>260</v>
      </c>
      <c r="Z18" s="248" t="s">
        <v>140</v>
      </c>
      <c r="AB18" s="253"/>
      <c r="AC18" s="289"/>
      <c r="AD18" s="254" t="s">
        <v>513</v>
      </c>
      <c r="AF18" s="255" t="s">
        <v>596</v>
      </c>
      <c r="AG18" s="256">
        <v>7.5</v>
      </c>
      <c r="AI18" s="278" t="str">
        <f t="shared" si="1"/>
        <v>41355Ε2α (Α)115Dα12</v>
      </c>
      <c r="AJ18" s="287">
        <v>41355</v>
      </c>
      <c r="AK18" s="280" t="s">
        <v>915</v>
      </c>
      <c r="AL18" s="281">
        <v>115</v>
      </c>
      <c r="AM18" s="282" t="s">
        <v>331</v>
      </c>
      <c r="AN18" s="283" t="s">
        <v>913</v>
      </c>
      <c r="AO18" s="283" t="s">
        <v>1634</v>
      </c>
      <c r="AP18" s="283">
        <v>13</v>
      </c>
      <c r="AQ18" s="567">
        <v>17</v>
      </c>
      <c r="AS18" s="318" t="s">
        <v>1556</v>
      </c>
      <c r="AT18" s="318">
        <v>19</v>
      </c>
    </row>
    <row r="19" spans="1:46" x14ac:dyDescent="0.15">
      <c r="A19" s="222">
        <v>18</v>
      </c>
      <c r="B19" s="223">
        <f t="shared" ca="1" si="2"/>
        <v>2.6304500362117947E-3</v>
      </c>
      <c r="C19" s="224">
        <v>3.836182647846507E-3</v>
      </c>
      <c r="E19" s="308"/>
      <c r="F19" s="643"/>
      <c r="G19" s="643"/>
      <c r="H19" s="643"/>
      <c r="I19" s="643"/>
      <c r="J19" s="643"/>
      <c r="K19" s="643"/>
      <c r="L19" s="643"/>
      <c r="M19" s="643"/>
      <c r="P19" s="298"/>
      <c r="R19" s="249" t="s">
        <v>1782</v>
      </c>
      <c r="V19" s="257" t="s">
        <v>427</v>
      </c>
      <c r="X19" s="252" t="s">
        <v>1570</v>
      </c>
      <c r="Y19" s="248">
        <v>478</v>
      </c>
      <c r="Z19" s="248" t="s">
        <v>143</v>
      </c>
      <c r="AB19" s="253"/>
      <c r="AC19" s="289"/>
      <c r="AD19" s="254" t="s">
        <v>467</v>
      </c>
      <c r="AF19" s="255" t="s">
        <v>597</v>
      </c>
      <c r="AG19" s="256">
        <v>6.5</v>
      </c>
      <c r="AI19" s="278" t="str">
        <f t="shared" si="1"/>
        <v>41355Ε2α (Α)115Sκ12</v>
      </c>
      <c r="AJ19" s="287">
        <v>41355</v>
      </c>
      <c r="AK19" s="280" t="s">
        <v>915</v>
      </c>
      <c r="AL19" s="281">
        <v>115</v>
      </c>
      <c r="AM19" s="282" t="s">
        <v>331</v>
      </c>
      <c r="AN19" s="283" t="s">
        <v>906</v>
      </c>
      <c r="AO19" s="283" t="s">
        <v>1638</v>
      </c>
      <c r="AP19" s="283">
        <v>9</v>
      </c>
      <c r="AQ19" s="567">
        <v>22</v>
      </c>
      <c r="AS19" s="318" t="s">
        <v>1557</v>
      </c>
      <c r="AT19" s="318">
        <v>20</v>
      </c>
    </row>
    <row r="20" spans="1:46" x14ac:dyDescent="0.15">
      <c r="A20" s="222">
        <v>19</v>
      </c>
      <c r="B20" s="223">
        <f t="shared" ca="1" si="2"/>
        <v>3.7347715966410799E-3</v>
      </c>
      <c r="C20" s="224">
        <v>1.8510730604621107E-3</v>
      </c>
      <c r="E20" s="308"/>
      <c r="F20" s="644"/>
      <c r="G20" s="645" t="s">
        <v>404</v>
      </c>
      <c r="H20" s="645" t="s">
        <v>405</v>
      </c>
      <c r="I20" s="645" t="s">
        <v>406</v>
      </c>
      <c r="J20" s="645" t="s">
        <v>407</v>
      </c>
      <c r="K20" s="645" t="s">
        <v>408</v>
      </c>
      <c r="L20" s="645" t="s">
        <v>409</v>
      </c>
      <c r="M20" s="643"/>
      <c r="P20" s="298"/>
      <c r="R20" s="249" t="s">
        <v>1783</v>
      </c>
      <c r="V20" s="258" t="s">
        <v>428</v>
      </c>
      <c r="X20" s="252" t="s">
        <v>145</v>
      </c>
      <c r="Y20" s="248">
        <v>261</v>
      </c>
      <c r="Z20" s="248" t="s">
        <v>140</v>
      </c>
      <c r="AB20" s="253"/>
      <c r="AC20" s="289"/>
      <c r="AD20" s="254" t="s">
        <v>514</v>
      </c>
      <c r="AF20" s="255" t="s">
        <v>598</v>
      </c>
      <c r="AG20" s="256">
        <v>4</v>
      </c>
      <c r="AI20" s="278" t="str">
        <f t="shared" si="1"/>
        <v>41355Ε2α (Α)115Dκ12</v>
      </c>
      <c r="AJ20" s="287">
        <v>41355</v>
      </c>
      <c r="AK20" s="280" t="s">
        <v>915</v>
      </c>
      <c r="AL20" s="281">
        <v>115</v>
      </c>
      <c r="AM20" s="282" t="s">
        <v>331</v>
      </c>
      <c r="AN20" s="283" t="s">
        <v>913</v>
      </c>
      <c r="AO20" s="283" t="s">
        <v>1638</v>
      </c>
      <c r="AP20" s="283">
        <v>17</v>
      </c>
      <c r="AQ20" s="567">
        <v>23</v>
      </c>
      <c r="AS20" s="318" t="s">
        <v>1558</v>
      </c>
      <c r="AT20" s="318">
        <v>21</v>
      </c>
    </row>
    <row r="21" spans="1:46" x14ac:dyDescent="0.15">
      <c r="A21" s="222">
        <v>20</v>
      </c>
      <c r="B21" s="223">
        <f t="shared" ca="1" si="2"/>
        <v>1.9788218385274324E-3</v>
      </c>
      <c r="C21" s="224">
        <v>3.4918151947565283E-3</v>
      </c>
      <c r="E21" s="308"/>
      <c r="F21" s="637" t="s">
        <v>111</v>
      </c>
      <c r="G21" s="638"/>
      <c r="H21" s="638"/>
      <c r="I21" s="638"/>
      <c r="J21" s="646">
        <v>1</v>
      </c>
      <c r="K21" s="646">
        <v>2</v>
      </c>
      <c r="L21" s="646">
        <v>2</v>
      </c>
      <c r="M21" s="643"/>
      <c r="P21" s="647"/>
      <c r="R21" s="249" t="s">
        <v>1784</v>
      </c>
      <c r="V21" s="257" t="s">
        <v>429</v>
      </c>
      <c r="X21" s="252" t="s">
        <v>146</v>
      </c>
      <c r="Y21" s="248">
        <v>205</v>
      </c>
      <c r="Z21" s="248" t="s">
        <v>130</v>
      </c>
      <c r="AB21" s="253"/>
      <c r="AC21" s="289"/>
      <c r="AD21" s="254" t="s">
        <v>468</v>
      </c>
      <c r="AF21" s="255" t="s">
        <v>599</v>
      </c>
      <c r="AG21" s="256">
        <v>2.5</v>
      </c>
      <c r="AI21" s="278" t="str">
        <f t="shared" si="1"/>
        <v>41355Ε2α (Α)106Sα14</v>
      </c>
      <c r="AJ21" s="287">
        <v>41355</v>
      </c>
      <c r="AK21" s="280" t="s">
        <v>915</v>
      </c>
      <c r="AL21" s="281">
        <v>106</v>
      </c>
      <c r="AM21" s="282" t="s">
        <v>198</v>
      </c>
      <c r="AN21" s="283" t="s">
        <v>906</v>
      </c>
      <c r="AO21" s="284" t="s">
        <v>1635</v>
      </c>
      <c r="AP21" s="283">
        <v>6</v>
      </c>
      <c r="AQ21" s="567">
        <v>18</v>
      </c>
      <c r="AS21" s="318" t="s">
        <v>1559</v>
      </c>
      <c r="AT21" s="318">
        <v>22</v>
      </c>
    </row>
    <row r="22" spans="1:46" x14ac:dyDescent="0.15">
      <c r="A22" s="222">
        <v>21</v>
      </c>
      <c r="B22" s="223">
        <f t="shared" ca="1" si="2"/>
        <v>3.2064003313410682E-3</v>
      </c>
      <c r="C22" s="224">
        <v>3.4232148852597752E-3</v>
      </c>
      <c r="E22" s="308"/>
      <c r="F22" s="637" t="s">
        <v>112</v>
      </c>
      <c r="G22" s="638"/>
      <c r="H22" s="638"/>
      <c r="I22" s="638"/>
      <c r="J22" s="646">
        <v>2</v>
      </c>
      <c r="K22" s="646">
        <v>4</v>
      </c>
      <c r="L22" s="646">
        <v>4</v>
      </c>
      <c r="M22" s="643"/>
      <c r="R22" s="249" t="s">
        <v>1785</v>
      </c>
      <c r="V22" s="257" t="s">
        <v>430</v>
      </c>
      <c r="X22" s="252" t="s">
        <v>147</v>
      </c>
      <c r="Y22" s="248">
        <v>223</v>
      </c>
      <c r="Z22" s="248" t="s">
        <v>148</v>
      </c>
      <c r="AB22" s="253"/>
      <c r="AC22" s="289"/>
      <c r="AD22" s="254" t="s">
        <v>469</v>
      </c>
      <c r="AF22" s="255" t="s">
        <v>600</v>
      </c>
      <c r="AG22" s="256">
        <v>2</v>
      </c>
      <c r="AI22" s="278" t="str">
        <f t="shared" si="1"/>
        <v>41355Ε2α (Α)106Dα14</v>
      </c>
      <c r="AJ22" s="287">
        <v>41355</v>
      </c>
      <c r="AK22" s="280" t="s">
        <v>915</v>
      </c>
      <c r="AL22" s="281">
        <v>106</v>
      </c>
      <c r="AM22" s="282" t="s">
        <v>198</v>
      </c>
      <c r="AN22" s="283" t="s">
        <v>913</v>
      </c>
      <c r="AO22" s="283" t="s">
        <v>1635</v>
      </c>
      <c r="AP22" s="283">
        <v>14</v>
      </c>
      <c r="AQ22" s="567">
        <v>19</v>
      </c>
      <c r="AS22" s="318" t="s">
        <v>1560</v>
      </c>
      <c r="AT22" s="318">
        <v>23</v>
      </c>
    </row>
    <row r="23" spans="1:46" x14ac:dyDescent="0.15">
      <c r="A23" s="222">
        <v>22</v>
      </c>
      <c r="B23" s="223">
        <f t="shared" ca="1" si="2"/>
        <v>3.7316758205691854E-3</v>
      </c>
      <c r="C23" s="224">
        <v>3.9957335619555468E-3</v>
      </c>
      <c r="E23" s="308"/>
      <c r="F23" s="637" t="s">
        <v>113</v>
      </c>
      <c r="G23" s="638"/>
      <c r="H23" s="638"/>
      <c r="I23" s="638"/>
      <c r="J23" s="646">
        <v>4</v>
      </c>
      <c r="K23" s="646">
        <v>8</v>
      </c>
      <c r="L23" s="646">
        <v>8</v>
      </c>
      <c r="M23" s="643"/>
      <c r="R23" s="249" t="s">
        <v>1786</v>
      </c>
      <c r="V23" s="257" t="s">
        <v>431</v>
      </c>
      <c r="X23" s="252" t="s">
        <v>149</v>
      </c>
      <c r="Y23" s="248">
        <v>367</v>
      </c>
      <c r="Z23" s="248" t="s">
        <v>125</v>
      </c>
      <c r="AB23" s="253"/>
      <c r="AC23" s="289"/>
      <c r="AD23" s="254" t="s">
        <v>470</v>
      </c>
      <c r="AF23" s="255" t="s">
        <v>601</v>
      </c>
      <c r="AG23" s="256">
        <v>0</v>
      </c>
      <c r="AI23" s="278" t="str">
        <f t="shared" si="1"/>
        <v>41355Ε2α (Α)106Sκ14</v>
      </c>
      <c r="AJ23" s="287">
        <v>41355</v>
      </c>
      <c r="AK23" s="280" t="s">
        <v>915</v>
      </c>
      <c r="AL23" s="281">
        <v>106</v>
      </c>
      <c r="AM23" s="282" t="s">
        <v>198</v>
      </c>
      <c r="AN23" s="283" t="s">
        <v>906</v>
      </c>
      <c r="AO23" s="283" t="s">
        <v>1639</v>
      </c>
      <c r="AP23" s="283">
        <v>10</v>
      </c>
      <c r="AQ23" s="567">
        <v>24</v>
      </c>
      <c r="AS23" s="318" t="s">
        <v>1561</v>
      </c>
      <c r="AT23" s="318">
        <v>24</v>
      </c>
    </row>
    <row r="24" spans="1:46" x14ac:dyDescent="0.15">
      <c r="A24" s="222">
        <v>23</v>
      </c>
      <c r="B24" s="223">
        <f t="shared" ca="1" si="2"/>
        <v>3.2555690172635207E-3</v>
      </c>
      <c r="C24" s="224">
        <v>2.2373716018598317E-3</v>
      </c>
      <c r="E24" s="308"/>
      <c r="F24" s="637" t="s">
        <v>114</v>
      </c>
      <c r="G24" s="638"/>
      <c r="H24" s="638"/>
      <c r="I24" s="638"/>
      <c r="J24" s="646">
        <v>5</v>
      </c>
      <c r="K24" s="646">
        <v>10</v>
      </c>
      <c r="L24" s="646">
        <v>10</v>
      </c>
      <c r="M24" s="643"/>
      <c r="R24" s="249" t="s">
        <v>1787</v>
      </c>
      <c r="X24" s="259" t="s">
        <v>150</v>
      </c>
      <c r="Y24" s="248">
        <v>410</v>
      </c>
      <c r="Z24" s="248" t="s">
        <v>134</v>
      </c>
      <c r="AB24" s="253"/>
      <c r="AC24" s="289"/>
      <c r="AD24" s="254" t="s">
        <v>471</v>
      </c>
      <c r="AF24" s="255" t="s">
        <v>602</v>
      </c>
      <c r="AG24" s="256">
        <v>0</v>
      </c>
      <c r="AI24" s="278" t="str">
        <f t="shared" si="1"/>
        <v>41355Ε2α (Α)106Dκ14</v>
      </c>
      <c r="AJ24" s="287">
        <v>41355</v>
      </c>
      <c r="AK24" s="280" t="s">
        <v>915</v>
      </c>
      <c r="AL24" s="281">
        <v>106</v>
      </c>
      <c r="AM24" s="282" t="s">
        <v>198</v>
      </c>
      <c r="AN24" s="283" t="s">
        <v>913</v>
      </c>
      <c r="AO24" s="283" t="s">
        <v>1639</v>
      </c>
      <c r="AP24" s="283">
        <v>18</v>
      </c>
      <c r="AQ24" s="567">
        <v>25</v>
      </c>
      <c r="AS24" s="318" t="s">
        <v>61</v>
      </c>
      <c r="AT24" s="318">
        <v>25</v>
      </c>
    </row>
    <row r="25" spans="1:46" x14ac:dyDescent="0.15">
      <c r="A25" s="222">
        <v>24</v>
      </c>
      <c r="B25" s="223">
        <f t="shared" ca="1" si="2"/>
        <v>1.6239356083265532E-3</v>
      </c>
      <c r="C25" s="224">
        <v>8.9271971014708853E-4</v>
      </c>
      <c r="E25" s="308"/>
      <c r="F25" s="640" t="s">
        <v>115</v>
      </c>
      <c r="G25" s="638"/>
      <c r="H25" s="638"/>
      <c r="I25" s="638"/>
      <c r="J25" s="646">
        <v>0.5</v>
      </c>
      <c r="K25" s="646">
        <v>1</v>
      </c>
      <c r="L25" s="646">
        <v>1</v>
      </c>
      <c r="M25" s="643"/>
      <c r="R25" s="249" t="s">
        <v>1788</v>
      </c>
      <c r="X25" s="252" t="s">
        <v>1571</v>
      </c>
      <c r="Y25" s="248">
        <v>487</v>
      </c>
      <c r="Z25" s="248" t="s">
        <v>125</v>
      </c>
      <c r="AB25" s="253"/>
      <c r="AC25" s="289"/>
      <c r="AD25" s="254" t="s">
        <v>472</v>
      </c>
      <c r="AF25" s="255" t="s">
        <v>603</v>
      </c>
      <c r="AG25" s="256">
        <v>60</v>
      </c>
      <c r="AI25" s="278" t="str">
        <f t="shared" si="1"/>
        <v>41355Ε2α (Α)107Sα16</v>
      </c>
      <c r="AJ25" s="287">
        <v>41355</v>
      </c>
      <c r="AK25" s="280" t="s">
        <v>915</v>
      </c>
      <c r="AL25" s="281">
        <v>107</v>
      </c>
      <c r="AM25" s="282" t="s">
        <v>202</v>
      </c>
      <c r="AN25" s="283" t="s">
        <v>906</v>
      </c>
      <c r="AO25" s="283" t="s">
        <v>1636</v>
      </c>
      <c r="AP25" s="283">
        <v>7</v>
      </c>
      <c r="AQ25" s="567">
        <v>20</v>
      </c>
      <c r="AS25" s="318" t="s">
        <v>62</v>
      </c>
      <c r="AT25" s="318">
        <v>26</v>
      </c>
    </row>
    <row r="26" spans="1:46" x14ac:dyDescent="0.15">
      <c r="A26" s="222">
        <v>25</v>
      </c>
      <c r="B26" s="223">
        <f t="shared" ca="1" si="2"/>
        <v>1.6065230450777847E-3</v>
      </c>
      <c r="C26" s="224">
        <v>1.1422039265361144E-3</v>
      </c>
      <c r="E26" s="308"/>
      <c r="F26" s="640" t="s">
        <v>116</v>
      </c>
      <c r="G26" s="638"/>
      <c r="H26" s="638"/>
      <c r="I26" s="638"/>
      <c r="J26" s="646">
        <v>1</v>
      </c>
      <c r="K26" s="646">
        <v>2</v>
      </c>
      <c r="L26" s="646">
        <v>2</v>
      </c>
      <c r="M26" s="643"/>
      <c r="P26" s="319"/>
      <c r="R26" s="249" t="s">
        <v>1789</v>
      </c>
      <c r="X26" s="252" t="s">
        <v>151</v>
      </c>
      <c r="Y26" s="248">
        <v>315</v>
      </c>
      <c r="Z26" s="248" t="s">
        <v>143</v>
      </c>
      <c r="AB26" s="253"/>
      <c r="AC26" s="289"/>
      <c r="AD26" s="254" t="s">
        <v>473</v>
      </c>
      <c r="AF26" s="255" t="s">
        <v>604</v>
      </c>
      <c r="AG26" s="256">
        <v>50</v>
      </c>
      <c r="AI26" s="278" t="str">
        <f t="shared" si="1"/>
        <v>41355Ε2α (Α)107Dα16</v>
      </c>
      <c r="AJ26" s="287">
        <v>41355</v>
      </c>
      <c r="AK26" s="280" t="s">
        <v>915</v>
      </c>
      <c r="AL26" s="281">
        <v>107</v>
      </c>
      <c r="AM26" s="282" t="s">
        <v>202</v>
      </c>
      <c r="AN26" s="283" t="s">
        <v>913</v>
      </c>
      <c r="AO26" s="283" t="s">
        <v>1636</v>
      </c>
      <c r="AP26" s="283">
        <v>15</v>
      </c>
      <c r="AQ26" s="567">
        <v>21</v>
      </c>
      <c r="AS26" s="318" t="s">
        <v>1562</v>
      </c>
      <c r="AT26" s="318">
        <v>27</v>
      </c>
    </row>
    <row r="27" spans="1:46" x14ac:dyDescent="0.15">
      <c r="A27" s="222">
        <v>26</v>
      </c>
      <c r="B27" s="223">
        <f t="shared" ca="1" si="2"/>
        <v>1.0518812533515447E-4</v>
      </c>
      <c r="C27" s="224">
        <v>1.4948641210068218E-3</v>
      </c>
      <c r="E27" s="308"/>
      <c r="F27" s="640" t="s">
        <v>117</v>
      </c>
      <c r="G27" s="638"/>
      <c r="H27" s="638"/>
      <c r="I27" s="638"/>
      <c r="J27" s="646">
        <v>2</v>
      </c>
      <c r="K27" s="646">
        <v>4</v>
      </c>
      <c r="L27" s="646">
        <v>4</v>
      </c>
      <c r="M27" s="643"/>
      <c r="P27" s="320" t="s">
        <v>1565</v>
      </c>
      <c r="R27" s="249" t="s">
        <v>1790</v>
      </c>
      <c r="X27" s="252" t="s">
        <v>152</v>
      </c>
      <c r="Y27" s="248">
        <v>206</v>
      </c>
      <c r="Z27" s="248" t="s">
        <v>130</v>
      </c>
      <c r="AB27" s="253"/>
      <c r="AC27" s="289"/>
      <c r="AD27" s="254" t="s">
        <v>453</v>
      </c>
      <c r="AF27" s="255" t="s">
        <v>605</v>
      </c>
      <c r="AG27" s="256">
        <v>30</v>
      </c>
      <c r="AI27" s="278" t="str">
        <f t="shared" si="1"/>
        <v>41355Ε2α (Α)107Sκ16</v>
      </c>
      <c r="AJ27" s="287">
        <v>41355</v>
      </c>
      <c r="AK27" s="280" t="s">
        <v>915</v>
      </c>
      <c r="AL27" s="281">
        <v>107</v>
      </c>
      <c r="AM27" s="282" t="s">
        <v>202</v>
      </c>
      <c r="AN27" s="283" t="s">
        <v>906</v>
      </c>
      <c r="AO27" s="284" t="s">
        <v>1640</v>
      </c>
      <c r="AP27" s="283">
        <v>11</v>
      </c>
      <c r="AQ27" s="567">
        <v>26</v>
      </c>
      <c r="AS27" s="318" t="s">
        <v>1563</v>
      </c>
      <c r="AT27" s="318">
        <v>28</v>
      </c>
    </row>
    <row r="28" spans="1:46" x14ac:dyDescent="0.15">
      <c r="A28" s="222">
        <v>27</v>
      </c>
      <c r="B28" s="223">
        <f t="shared" ca="1" si="2"/>
        <v>4.4410980989327293E-3</v>
      </c>
      <c r="C28" s="224">
        <v>2.8865917322386909E-4</v>
      </c>
      <c r="E28" s="308"/>
      <c r="F28" s="637" t="s">
        <v>118</v>
      </c>
      <c r="G28" s="638"/>
      <c r="H28" s="638"/>
      <c r="I28" s="638"/>
      <c r="J28" s="638"/>
      <c r="K28" s="638"/>
      <c r="L28" s="638"/>
      <c r="M28" s="643"/>
      <c r="P28" s="321" t="s">
        <v>1566</v>
      </c>
      <c r="R28" s="249" t="s">
        <v>1791</v>
      </c>
      <c r="X28" s="252" t="s">
        <v>153</v>
      </c>
      <c r="Y28" s="248">
        <v>101</v>
      </c>
      <c r="Z28" s="248" t="s">
        <v>154</v>
      </c>
      <c r="AB28" s="253"/>
      <c r="AC28" s="289"/>
      <c r="AD28" s="254" t="s">
        <v>474</v>
      </c>
      <c r="AF28" s="255" t="s">
        <v>606</v>
      </c>
      <c r="AG28" s="256">
        <v>20</v>
      </c>
      <c r="AI28" s="278" t="str">
        <f t="shared" si="1"/>
        <v>41355Ε2α (Ζ)304Sα12</v>
      </c>
      <c r="AJ28" s="287">
        <v>41355</v>
      </c>
      <c r="AK28" s="280" t="s">
        <v>916</v>
      </c>
      <c r="AL28" s="281">
        <v>304</v>
      </c>
      <c r="AM28" s="282" t="s">
        <v>252</v>
      </c>
      <c r="AN28" s="283" t="s">
        <v>906</v>
      </c>
      <c r="AO28" s="283" t="s">
        <v>1634</v>
      </c>
      <c r="AP28" s="283">
        <v>5</v>
      </c>
      <c r="AQ28" s="567">
        <v>27</v>
      </c>
      <c r="AS28" s="318" t="s">
        <v>1564</v>
      </c>
      <c r="AT28" s="318">
        <v>29</v>
      </c>
    </row>
    <row r="29" spans="1:46" x14ac:dyDescent="0.15">
      <c r="A29" s="222">
        <v>28</v>
      </c>
      <c r="B29" s="223">
        <f t="shared" ca="1" si="2"/>
        <v>3.388204860667772E-3</v>
      </c>
      <c r="C29" s="224">
        <v>3.2876221481764017E-3</v>
      </c>
      <c r="E29" s="308"/>
      <c r="F29" s="637" t="s">
        <v>119</v>
      </c>
      <c r="G29" s="638"/>
      <c r="H29" s="638"/>
      <c r="I29" s="638"/>
      <c r="J29" s="638"/>
      <c r="K29" s="638"/>
      <c r="L29" s="638"/>
      <c r="M29" s="643"/>
      <c r="R29" s="249" t="s">
        <v>1792</v>
      </c>
      <c r="X29" s="252" t="s">
        <v>155</v>
      </c>
      <c r="Y29" s="248">
        <v>298</v>
      </c>
      <c r="Z29" s="248" t="s">
        <v>156</v>
      </c>
      <c r="AB29" s="253"/>
      <c r="AC29" s="289"/>
      <c r="AD29" s="254" t="s">
        <v>475</v>
      </c>
      <c r="AF29" s="255" t="s">
        <v>607</v>
      </c>
      <c r="AG29" s="256">
        <v>15</v>
      </c>
      <c r="AI29" s="278" t="str">
        <f t="shared" si="1"/>
        <v>41355Ε2α (Ζ)304Dα12</v>
      </c>
      <c r="AJ29" s="287">
        <v>41355</v>
      </c>
      <c r="AK29" s="280" t="s">
        <v>916</v>
      </c>
      <c r="AL29" s="281">
        <v>304</v>
      </c>
      <c r="AM29" s="282" t="s">
        <v>252</v>
      </c>
      <c r="AN29" s="283" t="s">
        <v>913</v>
      </c>
      <c r="AO29" s="283" t="s">
        <v>1634</v>
      </c>
      <c r="AP29" s="283">
        <v>13</v>
      </c>
      <c r="AQ29" s="567">
        <v>28</v>
      </c>
      <c r="AS29" s="318"/>
      <c r="AT29" s="318"/>
    </row>
    <row r="30" spans="1:46" x14ac:dyDescent="0.15">
      <c r="A30" s="222">
        <v>29</v>
      </c>
      <c r="B30" s="223">
        <f t="shared" ca="1" si="2"/>
        <v>3.8377243443604814E-3</v>
      </c>
      <c r="C30" s="224">
        <v>3.2193843056012423E-3</v>
      </c>
      <c r="E30" s="308"/>
      <c r="F30" s="637" t="s">
        <v>120</v>
      </c>
      <c r="G30" s="638"/>
      <c r="H30" s="638"/>
      <c r="I30" s="638"/>
      <c r="J30" s="638"/>
      <c r="K30" s="638"/>
      <c r="L30" s="638"/>
      <c r="M30" s="643"/>
      <c r="P30" s="246" t="s">
        <v>896</v>
      </c>
      <c r="R30" s="249" t="s">
        <v>1793</v>
      </c>
      <c r="X30" s="252" t="s">
        <v>157</v>
      </c>
      <c r="Y30" s="248">
        <v>316</v>
      </c>
      <c r="Z30" s="248" t="s">
        <v>143</v>
      </c>
      <c r="AB30" s="253"/>
      <c r="AC30" s="289"/>
      <c r="AD30" s="254" t="s">
        <v>454</v>
      </c>
      <c r="AF30" s="255" t="s">
        <v>608</v>
      </c>
      <c r="AG30" s="256">
        <v>10</v>
      </c>
      <c r="AI30" s="278" t="str">
        <f t="shared" si="1"/>
        <v>41355Ε2α (Ζ)304Sκ12</v>
      </c>
      <c r="AJ30" s="287">
        <v>41355</v>
      </c>
      <c r="AK30" s="280" t="s">
        <v>916</v>
      </c>
      <c r="AL30" s="281">
        <v>304</v>
      </c>
      <c r="AM30" s="282" t="s">
        <v>252</v>
      </c>
      <c r="AN30" s="283" t="s">
        <v>906</v>
      </c>
      <c r="AO30" s="284" t="s">
        <v>1638</v>
      </c>
      <c r="AP30" s="283">
        <v>9</v>
      </c>
      <c r="AQ30" s="567">
        <v>31</v>
      </c>
      <c r="AS30" s="318" t="s">
        <v>1783</v>
      </c>
      <c r="AT30" s="318">
        <v>13</v>
      </c>
    </row>
    <row r="31" spans="1:46" x14ac:dyDescent="0.15">
      <c r="A31" s="222">
        <v>30</v>
      </c>
      <c r="B31" s="223">
        <f t="shared" ca="1" si="2"/>
        <v>1.9417975399989354E-3</v>
      </c>
      <c r="C31" s="224">
        <v>5.0772305308968875E-4</v>
      </c>
      <c r="E31" s="308"/>
      <c r="F31" s="640" t="s">
        <v>121</v>
      </c>
      <c r="G31" s="638"/>
      <c r="H31" s="638"/>
      <c r="I31" s="638"/>
      <c r="J31" s="638"/>
      <c r="K31" s="638"/>
      <c r="L31" s="638"/>
      <c r="M31" s="643"/>
      <c r="P31" s="260"/>
      <c r="R31" s="249" t="s">
        <v>1794</v>
      </c>
      <c r="X31" s="252" t="s">
        <v>506</v>
      </c>
      <c r="Y31" s="248">
        <v>458</v>
      </c>
      <c r="Z31" s="248" t="s">
        <v>128</v>
      </c>
      <c r="AB31" s="253"/>
      <c r="AC31" s="289"/>
      <c r="AD31" s="254" t="s">
        <v>476</v>
      </c>
      <c r="AF31" s="255" t="s">
        <v>1336</v>
      </c>
      <c r="AG31" s="256">
        <v>4</v>
      </c>
      <c r="AI31" s="278" t="str">
        <f t="shared" si="1"/>
        <v>41355Ε2α (Ζ)304Dκ12</v>
      </c>
      <c r="AJ31" s="287">
        <v>41355</v>
      </c>
      <c r="AK31" s="280" t="s">
        <v>916</v>
      </c>
      <c r="AL31" s="281">
        <v>304</v>
      </c>
      <c r="AM31" s="282" t="s">
        <v>252</v>
      </c>
      <c r="AN31" s="283" t="s">
        <v>913</v>
      </c>
      <c r="AO31" s="283" t="s">
        <v>1638</v>
      </c>
      <c r="AP31" s="283">
        <v>17</v>
      </c>
      <c r="AQ31" s="567">
        <v>32</v>
      </c>
      <c r="AS31" s="318" t="s">
        <v>1784</v>
      </c>
      <c r="AT31" s="318">
        <v>14</v>
      </c>
    </row>
    <row r="32" spans="1:46" x14ac:dyDescent="0.15">
      <c r="A32" s="222">
        <v>31</v>
      </c>
      <c r="B32" s="223">
        <f t="shared" ca="1" si="2"/>
        <v>2.3798476936666576E-3</v>
      </c>
      <c r="C32" s="224">
        <v>1.0164476699014836E-3</v>
      </c>
      <c r="E32" s="308"/>
      <c r="F32" s="640" t="s">
        <v>122</v>
      </c>
      <c r="G32" s="638"/>
      <c r="H32" s="638"/>
      <c r="I32" s="638"/>
      <c r="J32" s="638"/>
      <c r="K32" s="638"/>
      <c r="L32" s="638"/>
      <c r="M32" s="643"/>
      <c r="P32" s="261" t="s">
        <v>897</v>
      </c>
      <c r="R32" s="249" t="s">
        <v>1795</v>
      </c>
      <c r="X32" s="252" t="s">
        <v>158</v>
      </c>
      <c r="Y32" s="248">
        <v>411</v>
      </c>
      <c r="Z32" s="248" t="s">
        <v>134</v>
      </c>
      <c r="AC32" s="289"/>
      <c r="AD32" s="254" t="s">
        <v>1796</v>
      </c>
      <c r="AF32" s="255" t="s">
        <v>1337</v>
      </c>
      <c r="AG32" s="256">
        <v>4</v>
      </c>
      <c r="AI32" s="278" t="str">
        <f t="shared" si="1"/>
        <v>41355Ε2α (Ζ)307Sα14</v>
      </c>
      <c r="AJ32" s="287">
        <v>41355</v>
      </c>
      <c r="AK32" s="280" t="s">
        <v>916</v>
      </c>
      <c r="AL32" s="281">
        <v>307</v>
      </c>
      <c r="AM32" s="282" t="s">
        <v>342</v>
      </c>
      <c r="AN32" s="283" t="s">
        <v>906</v>
      </c>
      <c r="AO32" s="283" t="s">
        <v>1635</v>
      </c>
      <c r="AP32" s="283">
        <v>6</v>
      </c>
      <c r="AQ32" s="567">
        <v>29</v>
      </c>
      <c r="AS32" s="318" t="s">
        <v>1785</v>
      </c>
      <c r="AT32" s="318">
        <v>15</v>
      </c>
    </row>
    <row r="33" spans="1:46" x14ac:dyDescent="0.15">
      <c r="A33" s="222">
        <v>32</v>
      </c>
      <c r="B33" s="223">
        <f t="shared" ca="1" si="2"/>
        <v>1.0751698944708066E-3</v>
      </c>
      <c r="C33" s="224">
        <v>1.6473588780878989E-4</v>
      </c>
      <c r="E33" s="308"/>
      <c r="F33" s="640" t="s">
        <v>123</v>
      </c>
      <c r="G33" s="638"/>
      <c r="H33" s="638"/>
      <c r="I33" s="638"/>
      <c r="J33" s="638"/>
      <c r="K33" s="638"/>
      <c r="L33" s="638"/>
      <c r="M33" s="643"/>
      <c r="P33" s="261" t="s">
        <v>898</v>
      </c>
      <c r="R33" s="249" t="s">
        <v>1797</v>
      </c>
      <c r="X33" s="252" t="s">
        <v>159</v>
      </c>
      <c r="Y33" s="248">
        <v>412</v>
      </c>
      <c r="Z33" s="248" t="s">
        <v>134</v>
      </c>
      <c r="AC33" s="289"/>
      <c r="AD33" s="254" t="s">
        <v>477</v>
      </c>
      <c r="AF33" s="255" t="s">
        <v>1338</v>
      </c>
      <c r="AG33" s="256">
        <v>2</v>
      </c>
      <c r="AI33" s="278" t="str">
        <f t="shared" si="1"/>
        <v>41355Ε2α (Ζ)307Dα14</v>
      </c>
      <c r="AJ33" s="287">
        <v>41355</v>
      </c>
      <c r="AK33" s="280" t="s">
        <v>916</v>
      </c>
      <c r="AL33" s="281">
        <v>307</v>
      </c>
      <c r="AM33" s="282" t="s">
        <v>342</v>
      </c>
      <c r="AN33" s="283" t="s">
        <v>913</v>
      </c>
      <c r="AO33" s="283" t="s">
        <v>1635</v>
      </c>
      <c r="AP33" s="283">
        <v>14</v>
      </c>
      <c r="AQ33" s="567">
        <v>30</v>
      </c>
      <c r="AS33" s="318" t="s">
        <v>1786</v>
      </c>
      <c r="AT33" s="318">
        <v>16</v>
      </c>
    </row>
    <row r="34" spans="1:46" x14ac:dyDescent="0.15">
      <c r="E34" s="308"/>
      <c r="F34" s="642" t="s">
        <v>400</v>
      </c>
      <c r="G34" s="646">
        <v>0.5</v>
      </c>
      <c r="H34" s="646">
        <v>1</v>
      </c>
      <c r="I34" s="646">
        <v>1.5</v>
      </c>
      <c r="J34" s="646">
        <v>2.5</v>
      </c>
      <c r="K34" s="646">
        <v>2.5</v>
      </c>
      <c r="L34" s="646"/>
      <c r="M34" s="643"/>
      <c r="P34" s="261" t="s">
        <v>899</v>
      </c>
      <c r="R34" s="249" t="s">
        <v>1798</v>
      </c>
      <c r="X34" s="252" t="s">
        <v>1572</v>
      </c>
      <c r="Y34" s="248">
        <v>488</v>
      </c>
      <c r="Z34" s="248" t="s">
        <v>125</v>
      </c>
      <c r="AC34" s="289"/>
      <c r="AD34" s="254" t="s">
        <v>478</v>
      </c>
      <c r="AF34" s="255" t="s">
        <v>1339</v>
      </c>
      <c r="AG34" s="256">
        <v>2</v>
      </c>
      <c r="AI34" s="278" t="str">
        <f t="shared" si="1"/>
        <v>41355Ε2α (Ζ)307Sκ14</v>
      </c>
      <c r="AJ34" s="287">
        <v>41355</v>
      </c>
      <c r="AK34" s="280" t="s">
        <v>916</v>
      </c>
      <c r="AL34" s="281">
        <v>307</v>
      </c>
      <c r="AM34" s="282" t="s">
        <v>342</v>
      </c>
      <c r="AN34" s="283" t="s">
        <v>906</v>
      </c>
      <c r="AO34" s="284" t="s">
        <v>1639</v>
      </c>
      <c r="AP34" s="283">
        <v>10</v>
      </c>
      <c r="AQ34" s="567">
        <v>33</v>
      </c>
      <c r="AS34" s="318" t="s">
        <v>1788</v>
      </c>
      <c r="AT34" s="318">
        <v>17</v>
      </c>
    </row>
    <row r="35" spans="1:46" x14ac:dyDescent="0.15">
      <c r="F35" s="642" t="s">
        <v>401</v>
      </c>
      <c r="G35" s="646">
        <v>1</v>
      </c>
      <c r="H35" s="646">
        <v>2</v>
      </c>
      <c r="I35" s="646">
        <v>3</v>
      </c>
      <c r="J35" s="646">
        <v>5</v>
      </c>
      <c r="K35" s="646">
        <v>5</v>
      </c>
      <c r="L35" s="646"/>
      <c r="M35" s="643"/>
      <c r="P35" s="261" t="s">
        <v>1465</v>
      </c>
      <c r="R35" s="249" t="s">
        <v>1799</v>
      </c>
      <c r="X35" s="252" t="s">
        <v>160</v>
      </c>
      <c r="Y35" s="248">
        <v>262</v>
      </c>
      <c r="Z35" s="248" t="s">
        <v>140</v>
      </c>
      <c r="AC35" s="289"/>
      <c r="AD35" s="254" t="s">
        <v>548</v>
      </c>
      <c r="AF35" s="255" t="s">
        <v>609</v>
      </c>
      <c r="AG35" s="256">
        <v>0</v>
      </c>
      <c r="AI35" s="278" t="str">
        <f t="shared" si="1"/>
        <v>41355Ε2α (Ζ)307Dκ14</v>
      </c>
      <c r="AJ35" s="287">
        <v>41355</v>
      </c>
      <c r="AK35" s="280" t="s">
        <v>916</v>
      </c>
      <c r="AL35" s="281">
        <v>307</v>
      </c>
      <c r="AM35" s="282" t="s">
        <v>342</v>
      </c>
      <c r="AN35" s="283" t="s">
        <v>913</v>
      </c>
      <c r="AO35" s="283" t="s">
        <v>1639</v>
      </c>
      <c r="AP35" s="283">
        <v>18</v>
      </c>
      <c r="AQ35" s="567">
        <v>34</v>
      </c>
      <c r="AS35" s="318" t="s">
        <v>1789</v>
      </c>
      <c r="AT35" s="318">
        <v>18</v>
      </c>
    </row>
    <row r="36" spans="1:46" x14ac:dyDescent="0.15">
      <c r="F36" s="642" t="s">
        <v>402</v>
      </c>
      <c r="G36" s="646">
        <v>2</v>
      </c>
      <c r="H36" s="646">
        <v>4</v>
      </c>
      <c r="I36" s="646">
        <v>6</v>
      </c>
      <c r="J36" s="646">
        <v>10</v>
      </c>
      <c r="K36" s="646">
        <v>10</v>
      </c>
      <c r="L36" s="646"/>
      <c r="M36" s="643"/>
      <c r="P36" s="261"/>
      <c r="X36" s="252" t="s">
        <v>1573</v>
      </c>
      <c r="Y36" s="248">
        <v>501</v>
      </c>
      <c r="Z36" s="248" t="s">
        <v>140</v>
      </c>
      <c r="AC36" s="289"/>
      <c r="AD36" s="254" t="s">
        <v>515</v>
      </c>
      <c r="AF36" s="255" t="s">
        <v>1340</v>
      </c>
      <c r="AG36" s="256">
        <v>0</v>
      </c>
      <c r="AI36" s="278" t="str">
        <f t="shared" si="1"/>
        <v>41355Ε2α (ΣΤ)261Sα12</v>
      </c>
      <c r="AJ36" s="287">
        <v>41355</v>
      </c>
      <c r="AK36" s="280" t="s">
        <v>917</v>
      </c>
      <c r="AL36" s="281">
        <v>261</v>
      </c>
      <c r="AM36" s="282" t="s">
        <v>145</v>
      </c>
      <c r="AN36" s="283" t="s">
        <v>906</v>
      </c>
      <c r="AO36" s="283" t="s">
        <v>1634</v>
      </c>
      <c r="AP36" s="283">
        <v>5</v>
      </c>
      <c r="AQ36" s="567">
        <v>35</v>
      </c>
      <c r="AS36" s="318" t="s">
        <v>1790</v>
      </c>
      <c r="AT36" s="318">
        <v>19</v>
      </c>
    </row>
    <row r="37" spans="1:46" x14ac:dyDescent="0.15">
      <c r="F37" s="642" t="s">
        <v>403</v>
      </c>
      <c r="G37" s="646">
        <v>2.5</v>
      </c>
      <c r="H37" s="646">
        <v>5</v>
      </c>
      <c r="I37" s="646">
        <v>7.5</v>
      </c>
      <c r="J37" s="646">
        <v>12.5</v>
      </c>
      <c r="K37" s="646">
        <v>12.5</v>
      </c>
      <c r="L37" s="646"/>
      <c r="M37" s="643"/>
      <c r="P37" s="262"/>
      <c r="X37" s="252" t="s">
        <v>161</v>
      </c>
      <c r="Y37" s="248">
        <v>413</v>
      </c>
      <c r="Z37" s="248" t="s">
        <v>134</v>
      </c>
      <c r="AC37" s="289"/>
      <c r="AD37" s="254" t="s">
        <v>479</v>
      </c>
      <c r="AF37" s="255" t="s">
        <v>1341</v>
      </c>
      <c r="AG37" s="256">
        <v>0</v>
      </c>
      <c r="AI37" s="278" t="str">
        <f t="shared" si="1"/>
        <v>41355Ε2α (ΣΤ)261Dα12</v>
      </c>
      <c r="AJ37" s="287">
        <v>41355</v>
      </c>
      <c r="AK37" s="280" t="s">
        <v>917</v>
      </c>
      <c r="AL37" s="281">
        <v>261</v>
      </c>
      <c r="AM37" s="282" t="s">
        <v>145</v>
      </c>
      <c r="AN37" s="283" t="s">
        <v>913</v>
      </c>
      <c r="AO37" s="283" t="s">
        <v>1634</v>
      </c>
      <c r="AP37" s="283">
        <v>13</v>
      </c>
      <c r="AQ37" s="567">
        <v>36</v>
      </c>
      <c r="AS37" s="318" t="s">
        <v>1791</v>
      </c>
      <c r="AT37" s="318">
        <v>20</v>
      </c>
    </row>
    <row r="38" spans="1:46" x14ac:dyDescent="0.25">
      <c r="X38" s="252" t="s">
        <v>1574</v>
      </c>
      <c r="Y38" s="248">
        <v>497</v>
      </c>
      <c r="Z38" s="248" t="s">
        <v>134</v>
      </c>
      <c r="AC38" s="289"/>
      <c r="AD38" s="254" t="s">
        <v>516</v>
      </c>
      <c r="AF38" s="255" t="s">
        <v>610</v>
      </c>
      <c r="AG38" s="256">
        <v>0</v>
      </c>
      <c r="AI38" s="278" t="str">
        <f t="shared" si="1"/>
        <v>41355Ε2α (ΣΤ)261Sα14</v>
      </c>
      <c r="AJ38" s="287">
        <v>41355</v>
      </c>
      <c r="AK38" s="280" t="s">
        <v>917</v>
      </c>
      <c r="AL38" s="281">
        <v>261</v>
      </c>
      <c r="AM38" s="282" t="s">
        <v>145</v>
      </c>
      <c r="AN38" s="283" t="s">
        <v>906</v>
      </c>
      <c r="AO38" s="283" t="s">
        <v>1635</v>
      </c>
      <c r="AP38" s="283">
        <v>6</v>
      </c>
      <c r="AQ38" s="567">
        <v>37</v>
      </c>
      <c r="AS38" s="318" t="s">
        <v>1792</v>
      </c>
      <c r="AT38" s="318">
        <v>21</v>
      </c>
    </row>
    <row r="39" spans="1:46" x14ac:dyDescent="0.25">
      <c r="X39" s="252" t="s">
        <v>162</v>
      </c>
      <c r="Y39" s="248">
        <v>317</v>
      </c>
      <c r="Z39" s="248" t="s">
        <v>143</v>
      </c>
      <c r="AC39" s="289"/>
      <c r="AD39" s="254" t="s">
        <v>517</v>
      </c>
      <c r="AF39" s="255" t="s">
        <v>611</v>
      </c>
      <c r="AG39" s="256">
        <v>0</v>
      </c>
      <c r="AI39" s="278" t="str">
        <f t="shared" si="1"/>
        <v>41355Ε2α (ΣΤ)261Dα14</v>
      </c>
      <c r="AJ39" s="287">
        <v>41355</v>
      </c>
      <c r="AK39" s="280" t="s">
        <v>917</v>
      </c>
      <c r="AL39" s="281">
        <v>261</v>
      </c>
      <c r="AM39" s="282" t="s">
        <v>145</v>
      </c>
      <c r="AN39" s="283" t="s">
        <v>913</v>
      </c>
      <c r="AO39" s="283" t="s">
        <v>1635</v>
      </c>
      <c r="AP39" s="283">
        <v>14</v>
      </c>
      <c r="AQ39" s="567">
        <v>38</v>
      </c>
      <c r="AS39" s="318" t="s">
        <v>1793</v>
      </c>
      <c r="AT39" s="318">
        <v>22</v>
      </c>
    </row>
    <row r="40" spans="1:46" x14ac:dyDescent="0.25">
      <c r="F40" s="648" t="s">
        <v>1800</v>
      </c>
      <c r="G40" s="649"/>
      <c r="H40" s="649"/>
      <c r="I40" s="649"/>
      <c r="J40" s="649"/>
      <c r="K40" s="649"/>
      <c r="L40" s="650"/>
      <c r="X40" s="252" t="s">
        <v>163</v>
      </c>
      <c r="Y40" s="248">
        <v>318</v>
      </c>
      <c r="Z40" s="248" t="s">
        <v>143</v>
      </c>
      <c r="AC40" s="289"/>
      <c r="AD40" s="254" t="s">
        <v>1692</v>
      </c>
      <c r="AF40" s="255" t="s">
        <v>612</v>
      </c>
      <c r="AG40" s="256">
        <v>0</v>
      </c>
      <c r="AI40" s="278" t="str">
        <f t="shared" si="1"/>
        <v>41355Ε2α (ΣΤ)261Sκ12</v>
      </c>
      <c r="AJ40" s="287">
        <v>41355</v>
      </c>
      <c r="AK40" s="280" t="s">
        <v>917</v>
      </c>
      <c r="AL40" s="281">
        <v>261</v>
      </c>
      <c r="AM40" s="282" t="s">
        <v>145</v>
      </c>
      <c r="AN40" s="283" t="s">
        <v>906</v>
      </c>
      <c r="AO40" s="284" t="s">
        <v>1638</v>
      </c>
      <c r="AP40" s="283">
        <v>9</v>
      </c>
      <c r="AQ40" s="567">
        <v>41</v>
      </c>
      <c r="AS40" s="318" t="s">
        <v>1794</v>
      </c>
      <c r="AT40" s="318">
        <v>23</v>
      </c>
    </row>
    <row r="41" spans="1:46" x14ac:dyDescent="0.25">
      <c r="F41" s="651"/>
      <c r="G41" s="652"/>
      <c r="H41" s="653" t="s">
        <v>65</v>
      </c>
      <c r="I41" s="653" t="s">
        <v>11</v>
      </c>
      <c r="J41" s="653" t="s">
        <v>10</v>
      </c>
      <c r="K41" s="654" t="s">
        <v>64</v>
      </c>
      <c r="L41" s="655" t="s">
        <v>63</v>
      </c>
      <c r="X41" s="252" t="s">
        <v>164</v>
      </c>
      <c r="Y41" s="248">
        <v>415</v>
      </c>
      <c r="Z41" s="248" t="s">
        <v>134</v>
      </c>
      <c r="AC41" s="289"/>
      <c r="AD41" s="254" t="s">
        <v>480</v>
      </c>
      <c r="AF41" s="255" t="s">
        <v>613</v>
      </c>
      <c r="AG41" s="256">
        <v>15</v>
      </c>
      <c r="AI41" s="278" t="str">
        <f t="shared" si="1"/>
        <v>41355Ε2α (ΣΤ)261Dκ12</v>
      </c>
      <c r="AJ41" s="287">
        <v>41355</v>
      </c>
      <c r="AK41" s="280" t="s">
        <v>917</v>
      </c>
      <c r="AL41" s="281">
        <v>261</v>
      </c>
      <c r="AM41" s="282" t="s">
        <v>145</v>
      </c>
      <c r="AN41" s="283" t="s">
        <v>913</v>
      </c>
      <c r="AO41" s="283" t="s">
        <v>1638</v>
      </c>
      <c r="AP41" s="283">
        <v>17</v>
      </c>
      <c r="AQ41" s="567">
        <v>42</v>
      </c>
      <c r="AS41" s="318" t="s">
        <v>1795</v>
      </c>
      <c r="AT41" s="318">
        <v>24</v>
      </c>
    </row>
    <row r="42" spans="1:46" x14ac:dyDescent="0.25">
      <c r="F42" s="656" t="s">
        <v>425</v>
      </c>
      <c r="G42" s="657" t="s">
        <v>111</v>
      </c>
      <c r="H42" s="658">
        <v>2</v>
      </c>
      <c r="I42" s="659">
        <v>2.5</v>
      </c>
      <c r="J42" s="659">
        <v>4</v>
      </c>
      <c r="K42" s="659">
        <v>6.5</v>
      </c>
      <c r="L42" s="660">
        <v>7.5</v>
      </c>
      <c r="X42" s="252" t="s">
        <v>165</v>
      </c>
      <c r="Y42" s="248">
        <v>416</v>
      </c>
      <c r="Z42" s="248" t="s">
        <v>134</v>
      </c>
      <c r="AC42" s="289"/>
      <c r="AD42" s="254" t="s">
        <v>1752</v>
      </c>
      <c r="AF42" s="255" t="s">
        <v>614</v>
      </c>
      <c r="AG42" s="256">
        <v>13</v>
      </c>
      <c r="AI42" s="278" t="str">
        <f t="shared" si="1"/>
        <v>41355Ε2α (ΣΤ)261Sκ14</v>
      </c>
      <c r="AJ42" s="287">
        <v>41355</v>
      </c>
      <c r="AK42" s="280" t="s">
        <v>917</v>
      </c>
      <c r="AL42" s="281">
        <v>261</v>
      </c>
      <c r="AM42" s="282" t="s">
        <v>145</v>
      </c>
      <c r="AN42" s="283" t="s">
        <v>906</v>
      </c>
      <c r="AO42" s="283" t="s">
        <v>1639</v>
      </c>
      <c r="AP42" s="283">
        <v>10</v>
      </c>
      <c r="AQ42" s="567">
        <v>43</v>
      </c>
      <c r="AS42" s="318" t="s">
        <v>1797</v>
      </c>
      <c r="AT42" s="318">
        <v>27</v>
      </c>
    </row>
    <row r="43" spans="1:46" x14ac:dyDescent="0.25">
      <c r="F43" s="661"/>
      <c r="G43" s="657" t="s">
        <v>112</v>
      </c>
      <c r="H43" s="662">
        <v>4</v>
      </c>
      <c r="I43" s="308">
        <v>5</v>
      </c>
      <c r="J43" s="308">
        <v>8</v>
      </c>
      <c r="K43" s="308">
        <v>13</v>
      </c>
      <c r="L43" s="663">
        <v>15</v>
      </c>
      <c r="X43" s="252" t="s">
        <v>1575</v>
      </c>
      <c r="Y43" s="248">
        <v>489</v>
      </c>
      <c r="Z43" s="248" t="s">
        <v>125</v>
      </c>
      <c r="AC43" s="289"/>
      <c r="AD43" s="254" t="s">
        <v>518</v>
      </c>
      <c r="AF43" s="255" t="s">
        <v>615</v>
      </c>
      <c r="AG43" s="256">
        <v>8</v>
      </c>
      <c r="AI43" s="278" t="str">
        <f t="shared" si="1"/>
        <v>41355Ε2α (ΣΤ)261Dκ14</v>
      </c>
      <c r="AJ43" s="287">
        <v>41355</v>
      </c>
      <c r="AK43" s="280" t="s">
        <v>917</v>
      </c>
      <c r="AL43" s="281">
        <v>261</v>
      </c>
      <c r="AM43" s="282" t="s">
        <v>145</v>
      </c>
      <c r="AN43" s="283" t="s">
        <v>913</v>
      </c>
      <c r="AO43" s="283" t="s">
        <v>1639</v>
      </c>
      <c r="AP43" s="283">
        <v>18</v>
      </c>
      <c r="AQ43" s="567">
        <v>44</v>
      </c>
      <c r="AS43" s="318" t="s">
        <v>1798</v>
      </c>
      <c r="AT43" s="318">
        <v>28</v>
      </c>
    </row>
    <row r="44" spans="1:46" x14ac:dyDescent="0.25">
      <c r="F44" s="661"/>
      <c r="G44" s="657" t="s">
        <v>113</v>
      </c>
      <c r="H44" s="662">
        <v>8</v>
      </c>
      <c r="I44" s="308">
        <v>10</v>
      </c>
      <c r="J44" s="308">
        <v>16</v>
      </c>
      <c r="K44" s="308">
        <v>26</v>
      </c>
      <c r="L44" s="663">
        <v>30</v>
      </c>
      <c r="X44" s="252" t="s">
        <v>166</v>
      </c>
      <c r="Y44" s="248">
        <v>126</v>
      </c>
      <c r="Z44" s="248" t="s">
        <v>128</v>
      </c>
      <c r="AC44" s="289"/>
      <c r="AD44" s="254" t="s">
        <v>455</v>
      </c>
      <c r="AF44" s="255" t="s">
        <v>616</v>
      </c>
      <c r="AG44" s="256">
        <v>5</v>
      </c>
      <c r="AI44" s="278" t="str">
        <f t="shared" si="1"/>
        <v>41355Ε2α (ΣΤ)289Sα16</v>
      </c>
      <c r="AJ44" s="287">
        <v>41355</v>
      </c>
      <c r="AK44" s="280" t="s">
        <v>917</v>
      </c>
      <c r="AL44" s="281">
        <v>289</v>
      </c>
      <c r="AM44" s="282" t="s">
        <v>343</v>
      </c>
      <c r="AN44" s="283" t="s">
        <v>906</v>
      </c>
      <c r="AO44" s="283" t="s">
        <v>1636</v>
      </c>
      <c r="AP44" s="283">
        <v>7</v>
      </c>
      <c r="AQ44" s="567">
        <v>39</v>
      </c>
      <c r="AS44" s="318"/>
      <c r="AT44" s="318"/>
    </row>
    <row r="45" spans="1:46" x14ac:dyDescent="0.25">
      <c r="F45" s="664"/>
      <c r="G45" s="665" t="s">
        <v>114</v>
      </c>
      <c r="H45" s="666">
        <v>10</v>
      </c>
      <c r="I45" s="667">
        <v>12.5</v>
      </c>
      <c r="J45" s="667">
        <v>20</v>
      </c>
      <c r="K45" s="667">
        <v>32.5</v>
      </c>
      <c r="L45" s="668">
        <v>37.5</v>
      </c>
      <c r="X45" s="252" t="s">
        <v>167</v>
      </c>
      <c r="Y45" s="248">
        <v>319</v>
      </c>
      <c r="Z45" s="248" t="s">
        <v>143</v>
      </c>
      <c r="AC45" s="289"/>
      <c r="AD45" s="254" t="s">
        <v>519</v>
      </c>
      <c r="AF45" s="255" t="s">
        <v>617</v>
      </c>
      <c r="AG45" s="256">
        <v>4</v>
      </c>
      <c r="AI45" s="278" t="str">
        <f t="shared" si="1"/>
        <v>41355Ε2α (ΣΤ)289Dα16</v>
      </c>
      <c r="AJ45" s="287">
        <v>41355</v>
      </c>
      <c r="AK45" s="280" t="s">
        <v>917</v>
      </c>
      <c r="AL45" s="281">
        <v>289</v>
      </c>
      <c r="AM45" s="282" t="s">
        <v>343</v>
      </c>
      <c r="AN45" s="283" t="s">
        <v>913</v>
      </c>
      <c r="AO45" s="283" t="s">
        <v>1636</v>
      </c>
      <c r="AP45" s="283">
        <v>15</v>
      </c>
      <c r="AQ45" s="567">
        <v>40</v>
      </c>
      <c r="AS45" s="318"/>
      <c r="AT45" s="318"/>
    </row>
    <row r="46" spans="1:46" x14ac:dyDescent="0.25">
      <c r="F46" s="669" t="s">
        <v>426</v>
      </c>
      <c r="G46" s="670" t="s">
        <v>115</v>
      </c>
      <c r="H46" s="662">
        <v>1</v>
      </c>
      <c r="I46" s="308">
        <v>1.5</v>
      </c>
      <c r="J46" s="308">
        <v>2</v>
      </c>
      <c r="K46" s="308">
        <v>3</v>
      </c>
      <c r="L46" s="663">
        <v>4</v>
      </c>
      <c r="X46" s="252" t="s">
        <v>168</v>
      </c>
      <c r="Y46" s="248">
        <v>207</v>
      </c>
      <c r="Z46" s="248" t="s">
        <v>130</v>
      </c>
      <c r="AC46" s="289"/>
      <c r="AD46" s="254" t="s">
        <v>481</v>
      </c>
      <c r="AF46" s="255" t="s">
        <v>618</v>
      </c>
      <c r="AG46" s="256">
        <v>0</v>
      </c>
      <c r="AI46" s="278" t="str">
        <f t="shared" si="1"/>
        <v>41355Ε2α (ΣΤ)289Sκ16</v>
      </c>
      <c r="AJ46" s="287">
        <v>41355</v>
      </c>
      <c r="AK46" s="280" t="s">
        <v>917</v>
      </c>
      <c r="AL46" s="281">
        <v>289</v>
      </c>
      <c r="AM46" s="282" t="s">
        <v>343</v>
      </c>
      <c r="AN46" s="283" t="s">
        <v>906</v>
      </c>
      <c r="AO46" s="284" t="s">
        <v>1640</v>
      </c>
      <c r="AP46" s="283">
        <v>11</v>
      </c>
      <c r="AQ46" s="567">
        <v>45</v>
      </c>
      <c r="AS46" s="318"/>
      <c r="AT46" s="318"/>
    </row>
    <row r="47" spans="1:46" x14ac:dyDescent="0.25">
      <c r="F47" s="669"/>
      <c r="G47" s="665" t="s">
        <v>116</v>
      </c>
      <c r="H47" s="662">
        <v>2</v>
      </c>
      <c r="I47" s="308">
        <v>3</v>
      </c>
      <c r="J47" s="308">
        <v>4</v>
      </c>
      <c r="K47" s="308">
        <v>6</v>
      </c>
      <c r="L47" s="663">
        <v>8</v>
      </c>
      <c r="X47" s="252" t="s">
        <v>169</v>
      </c>
      <c r="Y47" s="248">
        <v>127</v>
      </c>
      <c r="Z47" s="248" t="s">
        <v>128</v>
      </c>
      <c r="AC47" s="289"/>
      <c r="AD47" s="254" t="s">
        <v>1687</v>
      </c>
      <c r="AF47" s="255" t="s">
        <v>619</v>
      </c>
      <c r="AG47" s="256">
        <v>0</v>
      </c>
      <c r="AI47" s="278" t="str">
        <f t="shared" si="1"/>
        <v>41355Ε2α (ΣΤ)289Dκ16</v>
      </c>
      <c r="AJ47" s="287">
        <v>41355</v>
      </c>
      <c r="AK47" s="280" t="s">
        <v>917</v>
      </c>
      <c r="AL47" s="281">
        <v>289</v>
      </c>
      <c r="AM47" s="282" t="s">
        <v>343</v>
      </c>
      <c r="AN47" s="283" t="s">
        <v>913</v>
      </c>
      <c r="AO47" s="283" t="s">
        <v>1640</v>
      </c>
      <c r="AP47" s="283">
        <v>19</v>
      </c>
      <c r="AQ47" s="567">
        <v>46</v>
      </c>
      <c r="AS47" s="318"/>
      <c r="AT47" s="318"/>
    </row>
    <row r="48" spans="1:46" x14ac:dyDescent="0.25">
      <c r="F48" s="671"/>
      <c r="G48" s="665" t="s">
        <v>117</v>
      </c>
      <c r="H48" s="666">
        <v>4</v>
      </c>
      <c r="I48" s="667">
        <v>6</v>
      </c>
      <c r="J48" s="667">
        <v>8</v>
      </c>
      <c r="K48" s="667">
        <v>12</v>
      </c>
      <c r="L48" s="668">
        <v>16</v>
      </c>
      <c r="X48" s="252" t="s">
        <v>170</v>
      </c>
      <c r="Y48" s="248">
        <v>102</v>
      </c>
      <c r="Z48" s="248" t="s">
        <v>154</v>
      </c>
      <c r="AC48" s="289"/>
      <c r="AD48" s="254" t="s">
        <v>1693</v>
      </c>
      <c r="AF48" s="255" t="s">
        <v>620</v>
      </c>
      <c r="AG48" s="256">
        <v>120</v>
      </c>
      <c r="AI48" s="278" t="str">
        <f t="shared" si="1"/>
        <v>41358TE (CHAMB)15Sα16</v>
      </c>
      <c r="AJ48" s="287">
        <v>41358</v>
      </c>
      <c r="AK48" s="280" t="s">
        <v>918</v>
      </c>
      <c r="AL48" s="281">
        <v>15</v>
      </c>
      <c r="AM48" s="282" t="s">
        <v>1699</v>
      </c>
      <c r="AN48" s="283" t="s">
        <v>906</v>
      </c>
      <c r="AO48" s="283" t="s">
        <v>1636</v>
      </c>
      <c r="AP48" s="283">
        <v>7</v>
      </c>
      <c r="AQ48" s="567">
        <v>47</v>
      </c>
      <c r="AS48" s="318"/>
      <c r="AT48" s="318"/>
    </row>
    <row r="49" spans="24:46" x14ac:dyDescent="0.25">
      <c r="X49" s="252" t="s">
        <v>171</v>
      </c>
      <c r="Y49" s="248">
        <v>320</v>
      </c>
      <c r="Z49" s="248" t="s">
        <v>143</v>
      </c>
      <c r="AC49" s="289"/>
      <c r="AD49" s="254" t="s">
        <v>520</v>
      </c>
      <c r="AF49" s="255" t="s">
        <v>621</v>
      </c>
      <c r="AG49" s="256">
        <v>100</v>
      </c>
      <c r="AI49" s="278" t="str">
        <f t="shared" si="1"/>
        <v>41358TE (INTIME)15Dα16</v>
      </c>
      <c r="AJ49" s="287">
        <v>41358</v>
      </c>
      <c r="AK49" s="280" t="s">
        <v>911</v>
      </c>
      <c r="AL49" s="281">
        <v>15</v>
      </c>
      <c r="AM49" s="282" t="s">
        <v>1699</v>
      </c>
      <c r="AN49" s="283" t="s">
        <v>913</v>
      </c>
      <c r="AO49" s="283" t="s">
        <v>1636</v>
      </c>
      <c r="AP49" s="283">
        <v>15</v>
      </c>
      <c r="AQ49" s="567">
        <v>48</v>
      </c>
      <c r="AS49" s="318"/>
      <c r="AT49" s="318"/>
    </row>
    <row r="50" spans="24:46" x14ac:dyDescent="0.25">
      <c r="X50" s="252" t="s">
        <v>172</v>
      </c>
      <c r="Y50" s="248">
        <v>321</v>
      </c>
      <c r="Z50" s="248" t="s">
        <v>143</v>
      </c>
      <c r="AC50" s="289"/>
      <c r="AD50" s="254" t="s">
        <v>521</v>
      </c>
      <c r="AF50" s="255" t="s">
        <v>622</v>
      </c>
      <c r="AG50" s="256">
        <v>60</v>
      </c>
      <c r="AI50" s="278" t="str">
        <f t="shared" si="1"/>
        <v>41358TE (LEVA)15Sκ16</v>
      </c>
      <c r="AJ50" s="287">
        <v>41358</v>
      </c>
      <c r="AK50" s="280" t="s">
        <v>919</v>
      </c>
      <c r="AL50" s="281">
        <v>15</v>
      </c>
      <c r="AM50" s="282" t="s">
        <v>1699</v>
      </c>
      <c r="AN50" s="283" t="s">
        <v>906</v>
      </c>
      <c r="AO50" s="283" t="s">
        <v>1640</v>
      </c>
      <c r="AP50" s="283">
        <v>11</v>
      </c>
      <c r="AQ50" s="567">
        <v>49</v>
      </c>
      <c r="AS50" s="318"/>
      <c r="AT50" s="318"/>
    </row>
    <row r="51" spans="24:46" x14ac:dyDescent="0.25">
      <c r="X51" s="252" t="s">
        <v>173</v>
      </c>
      <c r="Y51" s="248">
        <v>264</v>
      </c>
      <c r="Z51" s="248" t="s">
        <v>140</v>
      </c>
      <c r="AC51" s="289"/>
      <c r="AD51" s="254" t="s">
        <v>522</v>
      </c>
      <c r="AF51" s="255" t="s">
        <v>623</v>
      </c>
      <c r="AG51" s="256">
        <v>40</v>
      </c>
      <c r="AI51" s="278" t="str">
        <f t="shared" si="1"/>
        <v>41358TE (LEVA)15Dκ16</v>
      </c>
      <c r="AJ51" s="287">
        <v>41358</v>
      </c>
      <c r="AK51" s="280" t="s">
        <v>919</v>
      </c>
      <c r="AL51" s="281">
        <v>15</v>
      </c>
      <c r="AM51" s="282" t="s">
        <v>1699</v>
      </c>
      <c r="AN51" s="283" t="s">
        <v>913</v>
      </c>
      <c r="AO51" s="283" t="s">
        <v>1640</v>
      </c>
      <c r="AP51" s="283">
        <v>19</v>
      </c>
      <c r="AQ51" s="567">
        <v>50</v>
      </c>
      <c r="AS51" s="318"/>
      <c r="AT51" s="318"/>
    </row>
    <row r="52" spans="24:46" x14ac:dyDescent="0.25">
      <c r="X52" s="252" t="s">
        <v>174</v>
      </c>
      <c r="Y52" s="248">
        <v>299</v>
      </c>
      <c r="Z52" s="248" t="s">
        <v>156</v>
      </c>
      <c r="AC52" s="289"/>
      <c r="AD52" s="254" t="s">
        <v>482</v>
      </c>
      <c r="AF52" s="255" t="s">
        <v>624</v>
      </c>
      <c r="AG52" s="256">
        <v>30</v>
      </c>
      <c r="AI52" s="278" t="str">
        <f t="shared" si="1"/>
        <v>41358TE (OSLO)15Sα16</v>
      </c>
      <c r="AJ52" s="287">
        <v>41358</v>
      </c>
      <c r="AK52" s="280" t="s">
        <v>920</v>
      </c>
      <c r="AL52" s="281">
        <v>15</v>
      </c>
      <c r="AM52" s="282" t="s">
        <v>1699</v>
      </c>
      <c r="AN52" s="283" t="s">
        <v>906</v>
      </c>
      <c r="AO52" s="283" t="s">
        <v>1636</v>
      </c>
      <c r="AP52" s="283">
        <v>7</v>
      </c>
      <c r="AQ52" s="567">
        <v>51</v>
      </c>
      <c r="AS52" s="318"/>
      <c r="AT52" s="318"/>
    </row>
    <row r="53" spans="24:46" x14ac:dyDescent="0.25">
      <c r="X53" s="252" t="s">
        <v>175</v>
      </c>
      <c r="Y53" s="248">
        <v>322</v>
      </c>
      <c r="Z53" s="248" t="s">
        <v>143</v>
      </c>
      <c r="AC53" s="289"/>
      <c r="AD53" s="254" t="s">
        <v>483</v>
      </c>
      <c r="AF53" s="255" t="s">
        <v>625</v>
      </c>
      <c r="AG53" s="256">
        <v>20</v>
      </c>
      <c r="AI53" s="278" t="str">
        <f t="shared" si="1"/>
        <v>41358TE (TEJT)15Sα16</v>
      </c>
      <c r="AJ53" s="287">
        <v>41358</v>
      </c>
      <c r="AK53" s="280" t="s">
        <v>921</v>
      </c>
      <c r="AL53" s="281">
        <v>15</v>
      </c>
      <c r="AM53" s="282" t="s">
        <v>1699</v>
      </c>
      <c r="AN53" s="283" t="s">
        <v>906</v>
      </c>
      <c r="AO53" s="283" t="s">
        <v>1636</v>
      </c>
      <c r="AP53" s="283">
        <v>7</v>
      </c>
      <c r="AQ53" s="567">
        <v>52</v>
      </c>
      <c r="AS53" s="318"/>
      <c r="AT53" s="318"/>
    </row>
    <row r="54" spans="24:46" x14ac:dyDescent="0.25">
      <c r="X54" s="252" t="s">
        <v>176</v>
      </c>
      <c r="Y54" s="248">
        <v>300</v>
      </c>
      <c r="Z54" s="248" t="s">
        <v>156</v>
      </c>
      <c r="AC54" s="289"/>
      <c r="AD54" s="254" t="s">
        <v>523</v>
      </c>
      <c r="AF54" s="255" t="s">
        <v>1342</v>
      </c>
      <c r="AG54" s="256">
        <v>8</v>
      </c>
      <c r="AI54" s="278" t="str">
        <f t="shared" si="1"/>
        <v>41362Ε1α (Θ)374Sα12</v>
      </c>
      <c r="AJ54" s="287">
        <v>41362</v>
      </c>
      <c r="AK54" s="280" t="s">
        <v>922</v>
      </c>
      <c r="AL54" s="281">
        <v>374</v>
      </c>
      <c r="AM54" s="282" t="s">
        <v>208</v>
      </c>
      <c r="AN54" s="283" t="s">
        <v>906</v>
      </c>
      <c r="AO54" s="284" t="s">
        <v>1634</v>
      </c>
      <c r="AP54" s="283">
        <v>5</v>
      </c>
      <c r="AQ54" s="567">
        <v>53</v>
      </c>
      <c r="AS54" s="318"/>
      <c r="AT54" s="318"/>
    </row>
    <row r="55" spans="24:46" x14ac:dyDescent="0.25">
      <c r="X55" s="252" t="s">
        <v>177</v>
      </c>
      <c r="Y55" s="248">
        <v>323</v>
      </c>
      <c r="Z55" s="248" t="s">
        <v>143</v>
      </c>
      <c r="AC55" s="289"/>
      <c r="AD55" s="254" t="s">
        <v>1801</v>
      </c>
      <c r="AF55" s="255" t="s">
        <v>1343</v>
      </c>
      <c r="AG55" s="256">
        <v>8</v>
      </c>
      <c r="AI55" s="278" t="str">
        <f t="shared" si="1"/>
        <v>41362Ε1α (Θ)374Dα12</v>
      </c>
      <c r="AJ55" s="287">
        <v>41362</v>
      </c>
      <c r="AK55" s="280" t="s">
        <v>922</v>
      </c>
      <c r="AL55" s="281">
        <v>374</v>
      </c>
      <c r="AM55" s="282" t="s">
        <v>208</v>
      </c>
      <c r="AN55" s="284" t="s">
        <v>913</v>
      </c>
      <c r="AO55" s="284" t="s">
        <v>1634</v>
      </c>
      <c r="AP55" s="283">
        <v>13</v>
      </c>
      <c r="AQ55" s="567">
        <v>54</v>
      </c>
      <c r="AS55" s="318"/>
      <c r="AT55" s="318"/>
    </row>
    <row r="56" spans="24:46" x14ac:dyDescent="0.25">
      <c r="X56" s="252" t="s">
        <v>1576</v>
      </c>
      <c r="Y56" s="248">
        <v>479</v>
      </c>
      <c r="Z56" s="248" t="s">
        <v>143</v>
      </c>
      <c r="AC56" s="289"/>
      <c r="AD56" s="254" t="s">
        <v>484</v>
      </c>
      <c r="AF56" s="255" t="s">
        <v>1344</v>
      </c>
      <c r="AG56" s="256">
        <v>4</v>
      </c>
      <c r="AI56" s="278" t="str">
        <f t="shared" si="1"/>
        <v>41362Ε1α (Θ)374Sα18</v>
      </c>
      <c r="AJ56" s="287">
        <v>41362</v>
      </c>
      <c r="AK56" s="280" t="s">
        <v>922</v>
      </c>
      <c r="AL56" s="281">
        <v>374</v>
      </c>
      <c r="AM56" s="282" t="s">
        <v>208</v>
      </c>
      <c r="AN56" s="283" t="s">
        <v>906</v>
      </c>
      <c r="AO56" s="284" t="s">
        <v>1637</v>
      </c>
      <c r="AP56" s="283">
        <v>8</v>
      </c>
      <c r="AQ56" s="567">
        <v>59</v>
      </c>
      <c r="AS56" s="318"/>
      <c r="AT56" s="318"/>
    </row>
    <row r="57" spans="24:46" x14ac:dyDescent="0.25">
      <c r="X57" s="252" t="s">
        <v>178</v>
      </c>
      <c r="Y57" s="248">
        <v>418</v>
      </c>
      <c r="Z57" s="248" t="s">
        <v>134</v>
      </c>
      <c r="AC57" s="289"/>
      <c r="AD57" s="254" t="s">
        <v>524</v>
      </c>
      <c r="AF57" s="255" t="s">
        <v>1345</v>
      </c>
      <c r="AG57" s="256">
        <v>4</v>
      </c>
      <c r="AI57" s="278" t="str">
        <f t="shared" si="1"/>
        <v>41362Ε1α (Θ)374Dα18</v>
      </c>
      <c r="AJ57" s="287">
        <v>41362</v>
      </c>
      <c r="AK57" s="280" t="s">
        <v>922</v>
      </c>
      <c r="AL57" s="281">
        <v>374</v>
      </c>
      <c r="AM57" s="282" t="s">
        <v>208</v>
      </c>
      <c r="AN57" s="284" t="s">
        <v>913</v>
      </c>
      <c r="AO57" s="284" t="s">
        <v>1637</v>
      </c>
      <c r="AP57" s="283">
        <v>16</v>
      </c>
      <c r="AQ57" s="567">
        <v>60</v>
      </c>
    </row>
    <row r="58" spans="24:46" x14ac:dyDescent="0.25">
      <c r="X58" s="252" t="s">
        <v>1577</v>
      </c>
      <c r="Y58" s="248">
        <v>480</v>
      </c>
      <c r="Z58" s="248" t="s">
        <v>143</v>
      </c>
      <c r="AC58" s="289"/>
      <c r="AD58" s="254" t="s">
        <v>485</v>
      </c>
      <c r="AF58" s="255" t="s">
        <v>626</v>
      </c>
      <c r="AG58" s="256">
        <v>0</v>
      </c>
      <c r="AI58" s="278" t="str">
        <f t="shared" si="1"/>
        <v>41362Ε1α (Θ)374Sκ12</v>
      </c>
      <c r="AJ58" s="287">
        <v>41362</v>
      </c>
      <c r="AK58" s="280" t="s">
        <v>922</v>
      </c>
      <c r="AL58" s="281">
        <v>374</v>
      </c>
      <c r="AM58" s="282" t="s">
        <v>208</v>
      </c>
      <c r="AN58" s="283" t="s">
        <v>906</v>
      </c>
      <c r="AO58" s="284" t="s">
        <v>1638</v>
      </c>
      <c r="AP58" s="283">
        <v>9</v>
      </c>
      <c r="AQ58" s="567">
        <v>61</v>
      </c>
    </row>
    <row r="59" spans="24:46" x14ac:dyDescent="0.25">
      <c r="X59" s="252" t="s">
        <v>179</v>
      </c>
      <c r="Y59" s="248">
        <v>371</v>
      </c>
      <c r="Z59" s="248" t="s">
        <v>125</v>
      </c>
      <c r="AC59" s="289"/>
      <c r="AD59" s="254" t="s">
        <v>525</v>
      </c>
      <c r="AF59" s="255" t="s">
        <v>1346</v>
      </c>
      <c r="AG59" s="256">
        <v>0</v>
      </c>
      <c r="AI59" s="278" t="str">
        <f t="shared" si="1"/>
        <v>41362Ε1α (Θ)374Dκ12</v>
      </c>
      <c r="AJ59" s="287">
        <v>41362</v>
      </c>
      <c r="AK59" s="280" t="s">
        <v>922</v>
      </c>
      <c r="AL59" s="281">
        <v>374</v>
      </c>
      <c r="AM59" s="282" t="s">
        <v>208</v>
      </c>
      <c r="AN59" s="284" t="s">
        <v>913</v>
      </c>
      <c r="AO59" s="284" t="s">
        <v>1638</v>
      </c>
      <c r="AP59" s="283">
        <v>17</v>
      </c>
      <c r="AQ59" s="567">
        <v>62</v>
      </c>
    </row>
    <row r="60" spans="24:46" x14ac:dyDescent="0.25">
      <c r="X60" s="252" t="s">
        <v>180</v>
      </c>
      <c r="Y60" s="248">
        <v>419</v>
      </c>
      <c r="Z60" s="248" t="s">
        <v>134</v>
      </c>
      <c r="AC60" s="289"/>
      <c r="AD60" s="254" t="s">
        <v>486</v>
      </c>
      <c r="AF60" s="255" t="s">
        <v>1347</v>
      </c>
      <c r="AG60" s="256">
        <v>0</v>
      </c>
      <c r="AI60" s="278" t="str">
        <f t="shared" si="1"/>
        <v>41362Ε1α (Θ)374Sκ18</v>
      </c>
      <c r="AJ60" s="287">
        <v>41362</v>
      </c>
      <c r="AK60" s="280" t="s">
        <v>922</v>
      </c>
      <c r="AL60" s="281">
        <v>374</v>
      </c>
      <c r="AM60" s="282" t="s">
        <v>208</v>
      </c>
      <c r="AN60" s="283" t="s">
        <v>906</v>
      </c>
      <c r="AO60" s="284" t="s">
        <v>1641</v>
      </c>
      <c r="AP60" s="283">
        <v>12</v>
      </c>
      <c r="AQ60" s="567">
        <v>67</v>
      </c>
    </row>
    <row r="61" spans="24:46" x14ac:dyDescent="0.25">
      <c r="X61" s="252" t="s">
        <v>1578</v>
      </c>
      <c r="Y61" s="248">
        <v>490</v>
      </c>
      <c r="Z61" s="248" t="s">
        <v>125</v>
      </c>
      <c r="AC61" s="289"/>
      <c r="AD61" s="254" t="s">
        <v>487</v>
      </c>
      <c r="AF61" s="255" t="s">
        <v>627</v>
      </c>
      <c r="AG61" s="256">
        <v>0</v>
      </c>
      <c r="AI61" s="278" t="str">
        <f t="shared" si="1"/>
        <v>41362Ε1α (Θ)400Sα14</v>
      </c>
      <c r="AJ61" s="287">
        <v>41362</v>
      </c>
      <c r="AK61" s="280" t="s">
        <v>922</v>
      </c>
      <c r="AL61" s="281">
        <v>400</v>
      </c>
      <c r="AM61" s="282" t="s">
        <v>360</v>
      </c>
      <c r="AN61" s="284" t="s">
        <v>906</v>
      </c>
      <c r="AO61" s="284" t="s">
        <v>1635</v>
      </c>
      <c r="AP61" s="283">
        <v>6</v>
      </c>
      <c r="AQ61" s="567">
        <v>55</v>
      </c>
    </row>
    <row r="62" spans="24:46" x14ac:dyDescent="0.25">
      <c r="X62" s="252" t="s">
        <v>181</v>
      </c>
      <c r="Y62" s="248">
        <v>326</v>
      </c>
      <c r="Z62" s="248" t="s">
        <v>143</v>
      </c>
      <c r="AC62" s="289"/>
      <c r="AD62" s="254" t="s">
        <v>488</v>
      </c>
      <c r="AF62" s="255" t="s">
        <v>628</v>
      </c>
      <c r="AG62" s="256">
        <v>0</v>
      </c>
      <c r="AI62" s="278" t="str">
        <f t="shared" si="1"/>
        <v>41362Ε1α (Θ)400Dα14</v>
      </c>
      <c r="AJ62" s="287">
        <v>41362</v>
      </c>
      <c r="AK62" s="280" t="s">
        <v>922</v>
      </c>
      <c r="AL62" s="281">
        <v>400</v>
      </c>
      <c r="AM62" s="282" t="s">
        <v>360</v>
      </c>
      <c r="AN62" s="283" t="s">
        <v>913</v>
      </c>
      <c r="AO62" s="284" t="s">
        <v>1635</v>
      </c>
      <c r="AP62" s="283">
        <v>14</v>
      </c>
      <c r="AQ62" s="567">
        <v>56</v>
      </c>
    </row>
    <row r="63" spans="24:46" x14ac:dyDescent="0.25">
      <c r="X63" s="252" t="s">
        <v>1579</v>
      </c>
      <c r="Y63" s="248">
        <v>481</v>
      </c>
      <c r="Z63" s="248" t="s">
        <v>143</v>
      </c>
      <c r="AC63" s="289"/>
      <c r="AD63" s="254" t="s">
        <v>489</v>
      </c>
      <c r="AF63" s="255" t="s">
        <v>629</v>
      </c>
      <c r="AG63" s="256">
        <v>0</v>
      </c>
      <c r="AI63" s="278" t="str">
        <f t="shared" si="1"/>
        <v>41362Ε1α (Θ)400Sκ14</v>
      </c>
      <c r="AJ63" s="287">
        <v>41362</v>
      </c>
      <c r="AK63" s="280" t="s">
        <v>922</v>
      </c>
      <c r="AL63" s="281">
        <v>400</v>
      </c>
      <c r="AM63" s="282" t="s">
        <v>360</v>
      </c>
      <c r="AN63" s="284" t="s">
        <v>906</v>
      </c>
      <c r="AO63" s="284" t="s">
        <v>1639</v>
      </c>
      <c r="AP63" s="283">
        <v>10</v>
      </c>
      <c r="AQ63" s="567">
        <v>63</v>
      </c>
    </row>
    <row r="64" spans="24:46" x14ac:dyDescent="0.25">
      <c r="X64" s="252" t="s">
        <v>182</v>
      </c>
      <c r="Y64" s="248">
        <v>103</v>
      </c>
      <c r="Z64" s="248" t="s">
        <v>154</v>
      </c>
      <c r="AC64" s="289"/>
      <c r="AD64" s="254" t="s">
        <v>456</v>
      </c>
      <c r="AF64" s="255" t="s">
        <v>630</v>
      </c>
      <c r="AG64" s="256">
        <v>30</v>
      </c>
      <c r="AI64" s="278" t="str">
        <f t="shared" si="1"/>
        <v>41362Ε1α (Θ)400Dκ14</v>
      </c>
      <c r="AJ64" s="287">
        <v>41362</v>
      </c>
      <c r="AK64" s="280" t="s">
        <v>922</v>
      </c>
      <c r="AL64" s="281">
        <v>400</v>
      </c>
      <c r="AM64" s="282" t="s">
        <v>360</v>
      </c>
      <c r="AN64" s="283" t="s">
        <v>913</v>
      </c>
      <c r="AO64" s="284" t="s">
        <v>1639</v>
      </c>
      <c r="AP64" s="283">
        <v>18</v>
      </c>
      <c r="AQ64" s="567">
        <v>64</v>
      </c>
    </row>
    <row r="65" spans="24:43" x14ac:dyDescent="0.25">
      <c r="X65" s="252" t="s">
        <v>183</v>
      </c>
      <c r="Y65" s="248">
        <v>420</v>
      </c>
      <c r="Z65" s="248" t="s">
        <v>134</v>
      </c>
      <c r="AC65" s="289"/>
      <c r="AD65" s="254" t="s">
        <v>526</v>
      </c>
      <c r="AF65" s="255" t="s">
        <v>631</v>
      </c>
      <c r="AG65" s="256">
        <v>26</v>
      </c>
      <c r="AI65" s="278" t="str">
        <f t="shared" si="1"/>
        <v>41362Ε1α (Θ)398Sα16</v>
      </c>
      <c r="AJ65" s="287">
        <v>41362</v>
      </c>
      <c r="AK65" s="280" t="s">
        <v>922</v>
      </c>
      <c r="AL65" s="281">
        <v>398</v>
      </c>
      <c r="AM65" s="282" t="s">
        <v>337</v>
      </c>
      <c r="AN65" s="284" t="s">
        <v>906</v>
      </c>
      <c r="AO65" s="284" t="s">
        <v>1636</v>
      </c>
      <c r="AP65" s="283">
        <v>7</v>
      </c>
      <c r="AQ65" s="567">
        <v>57</v>
      </c>
    </row>
    <row r="66" spans="24:43" x14ac:dyDescent="0.25">
      <c r="X66" s="252" t="s">
        <v>1580</v>
      </c>
      <c r="Y66" s="248">
        <v>482</v>
      </c>
      <c r="Z66" s="248" t="s">
        <v>143</v>
      </c>
      <c r="AC66" s="289"/>
      <c r="AD66" s="254" t="s">
        <v>457</v>
      </c>
      <c r="AF66" s="255" t="s">
        <v>632</v>
      </c>
      <c r="AG66" s="256">
        <v>16</v>
      </c>
      <c r="AI66" s="278" t="str">
        <f t="shared" si="1"/>
        <v>41362Ε1α (Θ)398Dα16</v>
      </c>
      <c r="AJ66" s="287">
        <v>41362</v>
      </c>
      <c r="AK66" s="280" t="s">
        <v>922</v>
      </c>
      <c r="AL66" s="281">
        <v>398</v>
      </c>
      <c r="AM66" s="282" t="s">
        <v>337</v>
      </c>
      <c r="AN66" s="283" t="s">
        <v>913</v>
      </c>
      <c r="AO66" s="284" t="s">
        <v>1636</v>
      </c>
      <c r="AP66" s="283">
        <v>15</v>
      </c>
      <c r="AQ66" s="567">
        <v>58</v>
      </c>
    </row>
    <row r="67" spans="24:43" x14ac:dyDescent="0.25">
      <c r="X67" s="252" t="s">
        <v>1581</v>
      </c>
      <c r="Y67" s="248">
        <v>468</v>
      </c>
      <c r="Z67" s="248" t="s">
        <v>130</v>
      </c>
      <c r="AC67" s="289"/>
      <c r="AD67" s="254" t="s">
        <v>527</v>
      </c>
      <c r="AF67" s="255" t="s">
        <v>633</v>
      </c>
      <c r="AG67" s="256">
        <v>10</v>
      </c>
      <c r="AI67" s="278" t="str">
        <f t="shared" ref="AI67:AI130" si="3">AJ67&amp;AK67&amp;AL67&amp;AN67&amp;AO67</f>
        <v>41362Ε1α (Θ)398Sκ16</v>
      </c>
      <c r="AJ67" s="287">
        <v>41362</v>
      </c>
      <c r="AK67" s="280" t="s">
        <v>922</v>
      </c>
      <c r="AL67" s="281">
        <v>398</v>
      </c>
      <c r="AM67" s="282" t="s">
        <v>337</v>
      </c>
      <c r="AN67" s="284" t="s">
        <v>906</v>
      </c>
      <c r="AO67" s="284" t="s">
        <v>1640</v>
      </c>
      <c r="AP67" s="283">
        <v>11</v>
      </c>
      <c r="AQ67" s="567">
        <v>65</v>
      </c>
    </row>
    <row r="68" spans="24:43" x14ac:dyDescent="0.25">
      <c r="X68" s="252" t="s">
        <v>184</v>
      </c>
      <c r="Y68" s="248">
        <v>329</v>
      </c>
      <c r="Z68" s="248" t="s">
        <v>143</v>
      </c>
      <c r="AC68" s="289"/>
      <c r="AD68" s="254" t="s">
        <v>1688</v>
      </c>
      <c r="AF68" s="255" t="s">
        <v>634</v>
      </c>
      <c r="AG68" s="256">
        <v>8</v>
      </c>
      <c r="AI68" s="278" t="str">
        <f t="shared" si="3"/>
        <v>41362Ε1α (Θ)398Dκ16</v>
      </c>
      <c r="AJ68" s="287">
        <v>41362</v>
      </c>
      <c r="AK68" s="280" t="s">
        <v>922</v>
      </c>
      <c r="AL68" s="281">
        <v>398</v>
      </c>
      <c r="AM68" s="282" t="s">
        <v>337</v>
      </c>
      <c r="AN68" s="283" t="s">
        <v>913</v>
      </c>
      <c r="AO68" s="284" t="s">
        <v>1640</v>
      </c>
      <c r="AP68" s="283">
        <v>19</v>
      </c>
      <c r="AQ68" s="567">
        <v>66</v>
      </c>
    </row>
    <row r="69" spans="24:43" x14ac:dyDescent="0.25">
      <c r="X69" s="259" t="s">
        <v>185</v>
      </c>
      <c r="Y69" s="248">
        <v>265</v>
      </c>
      <c r="Z69" s="248" t="s">
        <v>140</v>
      </c>
      <c r="AC69" s="289"/>
      <c r="AD69" s="254" t="s">
        <v>458</v>
      </c>
      <c r="AF69" s="255" t="s">
        <v>635</v>
      </c>
      <c r="AG69" s="256">
        <v>0</v>
      </c>
      <c r="AI69" s="278" t="str">
        <f t="shared" si="3"/>
        <v>41365ITF (GD TENNIS)14Sα18</v>
      </c>
      <c r="AJ69" s="287">
        <v>41365</v>
      </c>
      <c r="AK69" s="280" t="s">
        <v>923</v>
      </c>
      <c r="AL69" s="281">
        <v>14</v>
      </c>
      <c r="AM69" s="282" t="s">
        <v>908</v>
      </c>
      <c r="AN69" s="283" t="s">
        <v>906</v>
      </c>
      <c r="AO69" s="283" t="s">
        <v>1637</v>
      </c>
      <c r="AP69" s="283">
        <v>8</v>
      </c>
      <c r="AQ69" s="567">
        <v>68</v>
      </c>
    </row>
    <row r="70" spans="24:43" x14ac:dyDescent="0.25">
      <c r="X70" s="252" t="s">
        <v>186</v>
      </c>
      <c r="Y70" s="248">
        <v>266</v>
      </c>
      <c r="Z70" s="248" t="s">
        <v>140</v>
      </c>
      <c r="AC70" s="289"/>
      <c r="AD70" s="254" t="s">
        <v>528</v>
      </c>
      <c r="AF70" s="255" t="s">
        <v>636</v>
      </c>
      <c r="AG70" s="256">
        <v>0</v>
      </c>
      <c r="AI70" s="278" t="str">
        <f t="shared" si="3"/>
        <v>41365TE (AEGEON)15Sα16</v>
      </c>
      <c r="AJ70" s="287">
        <v>41365</v>
      </c>
      <c r="AK70" s="280" t="s">
        <v>924</v>
      </c>
      <c r="AL70" s="281">
        <v>15</v>
      </c>
      <c r="AM70" s="282" t="s">
        <v>1699</v>
      </c>
      <c r="AN70" s="283" t="s">
        <v>906</v>
      </c>
      <c r="AO70" s="283" t="s">
        <v>1636</v>
      </c>
      <c r="AP70" s="283">
        <v>7</v>
      </c>
      <c r="AQ70" s="567">
        <v>69</v>
      </c>
    </row>
    <row r="71" spans="24:43" x14ac:dyDescent="0.25">
      <c r="X71" s="252" t="s">
        <v>570</v>
      </c>
      <c r="Y71" s="248">
        <v>421</v>
      </c>
      <c r="Z71" s="248" t="s">
        <v>134</v>
      </c>
      <c r="AC71" s="289"/>
      <c r="AD71" s="254" t="s">
        <v>529</v>
      </c>
      <c r="AF71" s="255" t="s">
        <v>637</v>
      </c>
      <c r="AG71" s="256">
        <v>150</v>
      </c>
      <c r="AI71" s="278" t="str">
        <f t="shared" si="3"/>
        <v>41365TE (ΑΣ ΑΚΡΟΠΟΛΙΣ)338Sα14</v>
      </c>
      <c r="AJ71" s="287">
        <v>41365</v>
      </c>
      <c r="AK71" s="280" t="s">
        <v>925</v>
      </c>
      <c r="AL71" s="281">
        <v>338</v>
      </c>
      <c r="AM71" s="282" t="s">
        <v>212</v>
      </c>
      <c r="AN71" s="283" t="s">
        <v>906</v>
      </c>
      <c r="AO71" s="283" t="s">
        <v>1635</v>
      </c>
      <c r="AP71" s="283">
        <v>6</v>
      </c>
      <c r="AQ71" s="567">
        <v>70</v>
      </c>
    </row>
    <row r="72" spans="24:43" x14ac:dyDescent="0.25">
      <c r="X72" s="252" t="s">
        <v>187</v>
      </c>
      <c r="Y72" s="248">
        <v>330</v>
      </c>
      <c r="Z72" s="248" t="s">
        <v>143</v>
      </c>
      <c r="AC72" s="289"/>
      <c r="AD72" s="254" t="s">
        <v>530</v>
      </c>
      <c r="AF72" s="255" t="s">
        <v>638</v>
      </c>
      <c r="AG72" s="256">
        <v>125</v>
      </c>
      <c r="AI72" s="278" t="str">
        <f t="shared" si="3"/>
        <v>41365TE (ΑΣ ΑΚΡΟΠΟΛΙΣ)338Sκ14</v>
      </c>
      <c r="AJ72" s="287">
        <v>41365</v>
      </c>
      <c r="AK72" s="280" t="s">
        <v>925</v>
      </c>
      <c r="AL72" s="281">
        <v>338</v>
      </c>
      <c r="AM72" s="282" t="s">
        <v>212</v>
      </c>
      <c r="AN72" s="283" t="s">
        <v>906</v>
      </c>
      <c r="AO72" s="283" t="s">
        <v>1639</v>
      </c>
      <c r="AP72" s="283">
        <v>10</v>
      </c>
      <c r="AQ72" s="567">
        <v>71</v>
      </c>
    </row>
    <row r="73" spans="24:43" x14ac:dyDescent="0.25">
      <c r="X73" s="252" t="s">
        <v>188</v>
      </c>
      <c r="Y73" s="248">
        <v>422</v>
      </c>
      <c r="Z73" s="248" t="s">
        <v>134</v>
      </c>
      <c r="AC73" s="289"/>
      <c r="AD73" s="254" t="s">
        <v>531</v>
      </c>
      <c r="AF73" s="255" t="s">
        <v>639</v>
      </c>
      <c r="AG73" s="256">
        <v>75</v>
      </c>
      <c r="AI73" s="278" t="str">
        <f t="shared" si="3"/>
        <v>41365TE (ΑΣ ΑΚΡΟΠΟΛΙΣ)338Dκ14</v>
      </c>
      <c r="AJ73" s="287">
        <v>41365</v>
      </c>
      <c r="AK73" s="280" t="s">
        <v>925</v>
      </c>
      <c r="AL73" s="281">
        <v>338</v>
      </c>
      <c r="AM73" s="282" t="s">
        <v>212</v>
      </c>
      <c r="AN73" s="283" t="s">
        <v>913</v>
      </c>
      <c r="AO73" s="283" t="s">
        <v>1639</v>
      </c>
      <c r="AP73" s="283">
        <v>18</v>
      </c>
      <c r="AQ73" s="567">
        <v>72</v>
      </c>
    </row>
    <row r="74" spans="24:43" x14ac:dyDescent="0.25">
      <c r="X74" s="252" t="s">
        <v>189</v>
      </c>
      <c r="Y74" s="248">
        <v>331</v>
      </c>
      <c r="Z74" s="248" t="s">
        <v>143</v>
      </c>
      <c r="AC74" s="289"/>
      <c r="AD74" s="254" t="s">
        <v>532</v>
      </c>
      <c r="AF74" s="255" t="s">
        <v>640</v>
      </c>
      <c r="AG74" s="256">
        <v>50</v>
      </c>
      <c r="AI74" s="278" t="str">
        <f t="shared" si="3"/>
        <v>41372TE (YASON)15Sα16</v>
      </c>
      <c r="AJ74" s="287">
        <v>41372</v>
      </c>
      <c r="AK74" s="280" t="s">
        <v>926</v>
      </c>
      <c r="AL74" s="281">
        <v>15</v>
      </c>
      <c r="AM74" s="282" t="s">
        <v>1699</v>
      </c>
      <c r="AN74" s="283" t="s">
        <v>906</v>
      </c>
      <c r="AO74" s="283" t="s">
        <v>1636</v>
      </c>
      <c r="AP74" s="283">
        <v>7</v>
      </c>
      <c r="AQ74" s="567">
        <v>73</v>
      </c>
    </row>
    <row r="75" spans="24:43" x14ac:dyDescent="0.25">
      <c r="X75" s="252" t="s">
        <v>1582</v>
      </c>
      <c r="Y75" s="248">
        <v>483</v>
      </c>
      <c r="Z75" s="248" t="s">
        <v>143</v>
      </c>
      <c r="AC75" s="289"/>
      <c r="AD75" s="254" t="s">
        <v>459</v>
      </c>
      <c r="AF75" s="255" t="s">
        <v>641</v>
      </c>
      <c r="AG75" s="256">
        <v>37.5</v>
      </c>
      <c r="AI75" s="278" t="str">
        <f t="shared" si="3"/>
        <v>41372TE (YASON)15Dα16</v>
      </c>
      <c r="AJ75" s="287">
        <v>41372</v>
      </c>
      <c r="AK75" s="280" t="s">
        <v>926</v>
      </c>
      <c r="AL75" s="281">
        <v>15</v>
      </c>
      <c r="AM75" s="282" t="s">
        <v>1699</v>
      </c>
      <c r="AN75" s="283" t="s">
        <v>913</v>
      </c>
      <c r="AO75" s="283" t="s">
        <v>1636</v>
      </c>
      <c r="AP75" s="283">
        <v>15</v>
      </c>
      <c r="AQ75" s="567">
        <v>74</v>
      </c>
    </row>
    <row r="76" spans="24:43" x14ac:dyDescent="0.25">
      <c r="X76" s="252" t="s">
        <v>190</v>
      </c>
      <c r="Y76" s="248">
        <v>104</v>
      </c>
      <c r="Z76" s="248" t="s">
        <v>154</v>
      </c>
      <c r="AC76" s="289"/>
      <c r="AD76" s="254" t="s">
        <v>501</v>
      </c>
      <c r="AF76" s="255" t="s">
        <v>642</v>
      </c>
      <c r="AG76" s="256">
        <v>25</v>
      </c>
      <c r="AI76" s="278" t="str">
        <f t="shared" si="3"/>
        <v>41372TE (YASON)15Sκ16</v>
      </c>
      <c r="AJ76" s="287">
        <v>41372</v>
      </c>
      <c r="AK76" s="280" t="s">
        <v>926</v>
      </c>
      <c r="AL76" s="281">
        <v>15</v>
      </c>
      <c r="AM76" s="282" t="s">
        <v>1699</v>
      </c>
      <c r="AN76" s="283" t="s">
        <v>906</v>
      </c>
      <c r="AO76" s="283" t="s">
        <v>1640</v>
      </c>
      <c r="AP76" s="283">
        <v>11</v>
      </c>
      <c r="AQ76" s="567">
        <v>75</v>
      </c>
    </row>
    <row r="77" spans="24:43" x14ac:dyDescent="0.25">
      <c r="X77" s="252" t="s">
        <v>191</v>
      </c>
      <c r="Y77" s="248">
        <v>373</v>
      </c>
      <c r="Z77" s="248" t="s">
        <v>125</v>
      </c>
      <c r="AC77" s="289"/>
      <c r="AD77" s="254" t="s">
        <v>499</v>
      </c>
      <c r="AF77" s="255" t="s">
        <v>1348</v>
      </c>
      <c r="AG77" s="256">
        <v>10</v>
      </c>
      <c r="AI77" s="278" t="str">
        <f t="shared" si="3"/>
        <v>41372TE (YASON)15Dκ16</v>
      </c>
      <c r="AJ77" s="287">
        <v>41372</v>
      </c>
      <c r="AK77" s="280" t="s">
        <v>926</v>
      </c>
      <c r="AL77" s="281">
        <v>15</v>
      </c>
      <c r="AM77" s="282" t="s">
        <v>1699</v>
      </c>
      <c r="AN77" s="283" t="s">
        <v>913</v>
      </c>
      <c r="AO77" s="283" t="s">
        <v>1640</v>
      </c>
      <c r="AP77" s="283">
        <v>19</v>
      </c>
      <c r="AQ77" s="567">
        <v>76</v>
      </c>
    </row>
    <row r="78" spans="24:43" x14ac:dyDescent="0.25">
      <c r="X78" s="252" t="s">
        <v>192</v>
      </c>
      <c r="Y78" s="248">
        <v>333</v>
      </c>
      <c r="Z78" s="248" t="s">
        <v>143</v>
      </c>
      <c r="AC78" s="289"/>
      <c r="AD78" s="254" t="s">
        <v>490</v>
      </c>
      <c r="AF78" s="255" t="s">
        <v>1349</v>
      </c>
      <c r="AG78" s="256">
        <v>10</v>
      </c>
      <c r="AI78" s="278" t="str">
        <f t="shared" si="3"/>
        <v>41372TE (ΠΕΥΚΗ Γ ΚΑΛΟΒΕΛΩΝΗΣ)362Sα14</v>
      </c>
      <c r="AJ78" s="287">
        <v>41372</v>
      </c>
      <c r="AK78" s="280" t="s">
        <v>927</v>
      </c>
      <c r="AL78" s="281">
        <v>362</v>
      </c>
      <c r="AM78" s="282" t="s">
        <v>371</v>
      </c>
      <c r="AN78" s="283" t="s">
        <v>906</v>
      </c>
      <c r="AO78" s="283" t="s">
        <v>1635</v>
      </c>
      <c r="AP78" s="283">
        <v>6</v>
      </c>
      <c r="AQ78" s="567">
        <v>77</v>
      </c>
    </row>
    <row r="79" spans="24:43" x14ac:dyDescent="0.25">
      <c r="X79" s="252" t="s">
        <v>193</v>
      </c>
      <c r="Y79" s="248">
        <v>128</v>
      </c>
      <c r="Z79" s="248" t="s">
        <v>128</v>
      </c>
      <c r="AC79" s="289"/>
      <c r="AD79" s="254" t="s">
        <v>533</v>
      </c>
      <c r="AF79" s="255" t="s">
        <v>1350</v>
      </c>
      <c r="AG79" s="256">
        <v>5</v>
      </c>
      <c r="AI79" s="278" t="str">
        <f t="shared" si="3"/>
        <v>41372TE (ΠΕΥΚΗ Γ ΚΑΛΟΒΕΛΩΝΗΣ)362Dα14</v>
      </c>
      <c r="AJ79" s="287">
        <v>41372</v>
      </c>
      <c r="AK79" s="280" t="s">
        <v>927</v>
      </c>
      <c r="AL79" s="281">
        <v>362</v>
      </c>
      <c r="AM79" s="282" t="s">
        <v>371</v>
      </c>
      <c r="AN79" s="283" t="s">
        <v>913</v>
      </c>
      <c r="AO79" s="283" t="s">
        <v>1635</v>
      </c>
      <c r="AP79" s="283">
        <v>14</v>
      </c>
      <c r="AQ79" s="567">
        <v>78</v>
      </c>
    </row>
    <row r="80" spans="24:43" x14ac:dyDescent="0.25">
      <c r="X80" s="252" t="s">
        <v>194</v>
      </c>
      <c r="Y80" s="248">
        <v>423</v>
      </c>
      <c r="Z80" s="248" t="s">
        <v>134</v>
      </c>
      <c r="AC80" s="289"/>
      <c r="AD80" s="254" t="s">
        <v>502</v>
      </c>
      <c r="AF80" s="255" t="s">
        <v>1351</v>
      </c>
      <c r="AG80" s="256">
        <v>5</v>
      </c>
      <c r="AI80" s="278" t="str">
        <f t="shared" si="3"/>
        <v>41372TE (ΠΕΥΚΗ Γ ΚΑΛΟΒΕΛΩΝΗΣ)362Sκ14</v>
      </c>
      <c r="AJ80" s="287">
        <v>41372</v>
      </c>
      <c r="AK80" s="280" t="s">
        <v>927</v>
      </c>
      <c r="AL80" s="281">
        <v>362</v>
      </c>
      <c r="AM80" s="282" t="s">
        <v>371</v>
      </c>
      <c r="AN80" s="283" t="s">
        <v>906</v>
      </c>
      <c r="AO80" s="283" t="s">
        <v>1639</v>
      </c>
      <c r="AP80" s="283">
        <v>10</v>
      </c>
      <c r="AQ80" s="567">
        <v>79</v>
      </c>
    </row>
    <row r="81" spans="24:43" x14ac:dyDescent="0.25">
      <c r="X81" s="252" t="s">
        <v>571</v>
      </c>
      <c r="Y81" s="248">
        <v>129</v>
      </c>
      <c r="Z81" s="248" t="s">
        <v>128</v>
      </c>
      <c r="AC81" s="289"/>
      <c r="AD81" s="254" t="s">
        <v>534</v>
      </c>
      <c r="AF81" s="255" t="s">
        <v>643</v>
      </c>
      <c r="AG81" s="256">
        <v>0</v>
      </c>
      <c r="AI81" s="278" t="str">
        <f t="shared" si="3"/>
        <v>41377Ε3α (Α)2Sα12</v>
      </c>
      <c r="AJ81" s="287">
        <v>41377</v>
      </c>
      <c r="AK81" s="280" t="s">
        <v>928</v>
      </c>
      <c r="AL81" s="281">
        <v>2</v>
      </c>
      <c r="AM81" s="282" t="s">
        <v>1702</v>
      </c>
      <c r="AN81" s="283" t="s">
        <v>906</v>
      </c>
      <c r="AO81" s="283" t="s">
        <v>1634</v>
      </c>
      <c r="AP81" s="283">
        <v>5</v>
      </c>
      <c r="AQ81" s="567">
        <v>80</v>
      </c>
    </row>
    <row r="82" spans="24:43" x14ac:dyDescent="0.25">
      <c r="X82" s="252" t="s">
        <v>195</v>
      </c>
      <c r="Y82" s="248">
        <v>334</v>
      </c>
      <c r="Z82" s="248" t="s">
        <v>143</v>
      </c>
      <c r="AC82" s="289"/>
      <c r="AD82" s="254" t="s">
        <v>450</v>
      </c>
      <c r="AF82" s="255" t="s">
        <v>1352</v>
      </c>
      <c r="AG82" s="256">
        <v>0</v>
      </c>
      <c r="AI82" s="278" t="str">
        <f t="shared" si="3"/>
        <v>41377Ε3α (Α)2Sα14</v>
      </c>
      <c r="AJ82" s="287">
        <v>41377</v>
      </c>
      <c r="AK82" s="280" t="s">
        <v>928</v>
      </c>
      <c r="AL82" s="281">
        <v>2</v>
      </c>
      <c r="AM82" s="282" t="s">
        <v>1702</v>
      </c>
      <c r="AN82" s="283" t="s">
        <v>906</v>
      </c>
      <c r="AO82" s="283" t="s">
        <v>1635</v>
      </c>
      <c r="AP82" s="283">
        <v>6</v>
      </c>
      <c r="AQ82" s="567">
        <v>81</v>
      </c>
    </row>
    <row r="83" spans="24:43" x14ac:dyDescent="0.25">
      <c r="X83" s="252" t="s">
        <v>196</v>
      </c>
      <c r="Y83" s="248">
        <v>105</v>
      </c>
      <c r="Z83" s="248" t="s">
        <v>154</v>
      </c>
      <c r="AC83" s="289"/>
      <c r="AD83" s="254" t="s">
        <v>535</v>
      </c>
      <c r="AF83" s="255" t="s">
        <v>1353</v>
      </c>
      <c r="AG83" s="256">
        <v>0</v>
      </c>
      <c r="AI83" s="278" t="str">
        <f t="shared" si="3"/>
        <v>41377Ε3α (Α)2Sα16</v>
      </c>
      <c r="AJ83" s="287">
        <v>41377</v>
      </c>
      <c r="AK83" s="280" t="s">
        <v>928</v>
      </c>
      <c r="AL83" s="281">
        <v>2</v>
      </c>
      <c r="AM83" s="282" t="s">
        <v>1702</v>
      </c>
      <c r="AN83" s="283" t="s">
        <v>906</v>
      </c>
      <c r="AO83" s="284" t="s">
        <v>1636</v>
      </c>
      <c r="AP83" s="283">
        <v>7</v>
      </c>
      <c r="AQ83" s="567">
        <v>82</v>
      </c>
    </row>
    <row r="84" spans="24:43" x14ac:dyDescent="0.25">
      <c r="X84" s="252" t="s">
        <v>1583</v>
      </c>
      <c r="Y84" s="248">
        <v>441</v>
      </c>
      <c r="Z84" s="248" t="s">
        <v>125</v>
      </c>
      <c r="AC84" s="289"/>
      <c r="AD84" s="254" t="s">
        <v>536</v>
      </c>
      <c r="AF84" s="255" t="s">
        <v>644</v>
      </c>
      <c r="AG84" s="256">
        <v>0</v>
      </c>
      <c r="AI84" s="278" t="str">
        <f t="shared" si="3"/>
        <v>41377Ε3α (Α)2Sκ12</v>
      </c>
      <c r="AJ84" s="287">
        <v>41377</v>
      </c>
      <c r="AK84" s="280" t="s">
        <v>928</v>
      </c>
      <c r="AL84" s="281">
        <v>2</v>
      </c>
      <c r="AM84" s="282" t="s">
        <v>1702</v>
      </c>
      <c r="AN84" s="283" t="s">
        <v>906</v>
      </c>
      <c r="AO84" s="283" t="s">
        <v>1638</v>
      </c>
      <c r="AP84" s="283">
        <v>9</v>
      </c>
      <c r="AQ84" s="567">
        <v>83</v>
      </c>
    </row>
    <row r="85" spans="24:43" x14ac:dyDescent="0.25">
      <c r="X85" s="259" t="s">
        <v>197</v>
      </c>
      <c r="Y85" s="248">
        <v>424</v>
      </c>
      <c r="Z85" s="248" t="s">
        <v>134</v>
      </c>
      <c r="AC85" s="289"/>
      <c r="AD85" s="254" t="s">
        <v>537</v>
      </c>
      <c r="AF85" s="255" t="s">
        <v>645</v>
      </c>
      <c r="AG85" s="256">
        <v>0</v>
      </c>
      <c r="AI85" s="278" t="str">
        <f t="shared" si="3"/>
        <v>41377Ε3α (Α)2Sκ14</v>
      </c>
      <c r="AJ85" s="287">
        <v>41377</v>
      </c>
      <c r="AK85" s="280" t="s">
        <v>928</v>
      </c>
      <c r="AL85" s="281">
        <v>2</v>
      </c>
      <c r="AM85" s="282" t="s">
        <v>1702</v>
      </c>
      <c r="AN85" s="283" t="s">
        <v>906</v>
      </c>
      <c r="AO85" s="283" t="s">
        <v>1639</v>
      </c>
      <c r="AP85" s="283">
        <v>10</v>
      </c>
      <c r="AQ85" s="567">
        <v>84</v>
      </c>
    </row>
    <row r="86" spans="24:43" x14ac:dyDescent="0.25">
      <c r="X86" s="252" t="s">
        <v>198</v>
      </c>
      <c r="Y86" s="248">
        <v>106</v>
      </c>
      <c r="Z86" s="248" t="s">
        <v>154</v>
      </c>
      <c r="AC86" s="289"/>
      <c r="AD86" s="254" t="s">
        <v>1689</v>
      </c>
      <c r="AF86" s="255" t="s">
        <v>646</v>
      </c>
      <c r="AG86" s="256">
        <v>0</v>
      </c>
      <c r="AI86" s="278" t="str">
        <f t="shared" si="3"/>
        <v>41377Ε3α (Β)3Sα12</v>
      </c>
      <c r="AJ86" s="287">
        <v>41377</v>
      </c>
      <c r="AK86" s="280" t="s">
        <v>929</v>
      </c>
      <c r="AL86" s="281">
        <v>3</v>
      </c>
      <c r="AM86" s="282" t="s">
        <v>1703</v>
      </c>
      <c r="AN86" s="283" t="s">
        <v>906</v>
      </c>
      <c r="AO86" s="283" t="s">
        <v>1634</v>
      </c>
      <c r="AP86" s="283">
        <v>5</v>
      </c>
      <c r="AQ86" s="567">
        <v>85</v>
      </c>
    </row>
    <row r="87" spans="24:43" x14ac:dyDescent="0.25">
      <c r="X87" s="252" t="s">
        <v>1584</v>
      </c>
      <c r="Y87" s="248">
        <v>442</v>
      </c>
      <c r="Z87" s="248" t="s">
        <v>134</v>
      </c>
      <c r="AC87" s="289"/>
      <c r="AD87" s="254" t="s">
        <v>500</v>
      </c>
      <c r="AF87" s="255" t="s">
        <v>647</v>
      </c>
      <c r="AG87" s="256">
        <v>37.5</v>
      </c>
      <c r="AI87" s="278" t="str">
        <f t="shared" si="3"/>
        <v>41377Ε3α (Β)3Sα14</v>
      </c>
      <c r="AJ87" s="287">
        <v>41377</v>
      </c>
      <c r="AK87" s="280" t="s">
        <v>929</v>
      </c>
      <c r="AL87" s="281">
        <v>3</v>
      </c>
      <c r="AM87" s="282" t="s">
        <v>1703</v>
      </c>
      <c r="AN87" s="283" t="s">
        <v>906</v>
      </c>
      <c r="AO87" s="283" t="s">
        <v>1635</v>
      </c>
      <c r="AP87" s="283">
        <v>6</v>
      </c>
      <c r="AQ87" s="567">
        <v>86</v>
      </c>
    </row>
    <row r="88" spans="24:43" x14ac:dyDescent="0.25">
      <c r="X88" s="252" t="s">
        <v>508</v>
      </c>
      <c r="Y88" s="248">
        <v>390</v>
      </c>
      <c r="Z88" s="248" t="s">
        <v>125</v>
      </c>
      <c r="AC88" s="289"/>
      <c r="AD88" s="254" t="s">
        <v>1753</v>
      </c>
      <c r="AF88" s="255" t="s">
        <v>648</v>
      </c>
      <c r="AG88" s="256">
        <v>32.5</v>
      </c>
      <c r="AI88" s="278" t="str">
        <f t="shared" si="3"/>
        <v>41377Ε3α (Β)3Sα16</v>
      </c>
      <c r="AJ88" s="287">
        <v>41377</v>
      </c>
      <c r="AK88" s="280" t="s">
        <v>929</v>
      </c>
      <c r="AL88" s="281">
        <v>3</v>
      </c>
      <c r="AM88" s="282" t="s">
        <v>1703</v>
      </c>
      <c r="AN88" s="283" t="s">
        <v>906</v>
      </c>
      <c r="AO88" s="283" t="s">
        <v>1636</v>
      </c>
      <c r="AP88" s="283">
        <v>7</v>
      </c>
      <c r="AQ88" s="567">
        <v>87</v>
      </c>
    </row>
    <row r="89" spans="24:43" x14ac:dyDescent="0.25">
      <c r="X89" s="252" t="s">
        <v>1585</v>
      </c>
      <c r="Y89" s="248">
        <v>463</v>
      </c>
      <c r="Z89" s="248" t="s">
        <v>132</v>
      </c>
      <c r="AC89" s="289"/>
      <c r="AD89" s="254" t="s">
        <v>491</v>
      </c>
      <c r="AF89" s="255" t="s">
        <v>649</v>
      </c>
      <c r="AG89" s="256">
        <v>20</v>
      </c>
      <c r="AI89" s="278" t="str">
        <f t="shared" si="3"/>
        <v>41377Ε3α (Β)3Sκ12</v>
      </c>
      <c r="AJ89" s="287">
        <v>41377</v>
      </c>
      <c r="AK89" s="280" t="s">
        <v>929</v>
      </c>
      <c r="AL89" s="281">
        <v>3</v>
      </c>
      <c r="AM89" s="282" t="s">
        <v>1703</v>
      </c>
      <c r="AN89" s="283" t="s">
        <v>906</v>
      </c>
      <c r="AO89" s="283" t="s">
        <v>1638</v>
      </c>
      <c r="AP89" s="283">
        <v>9</v>
      </c>
      <c r="AQ89" s="567">
        <v>88</v>
      </c>
    </row>
    <row r="90" spans="24:43" x14ac:dyDescent="0.25">
      <c r="X90" s="252" t="s">
        <v>199</v>
      </c>
      <c r="Y90" s="248">
        <v>171</v>
      </c>
      <c r="Z90" s="248" t="s">
        <v>132</v>
      </c>
      <c r="AC90" s="289"/>
      <c r="AD90" s="254" t="s">
        <v>492</v>
      </c>
      <c r="AF90" s="255" t="s">
        <v>650</v>
      </c>
      <c r="AG90" s="256">
        <v>12.5</v>
      </c>
      <c r="AI90" s="278" t="str">
        <f t="shared" si="3"/>
        <v>41377Ε3α (Β)3Sκ14</v>
      </c>
      <c r="AJ90" s="287">
        <v>41377</v>
      </c>
      <c r="AK90" s="280" t="s">
        <v>929</v>
      </c>
      <c r="AL90" s="281">
        <v>3</v>
      </c>
      <c r="AM90" s="282" t="s">
        <v>1703</v>
      </c>
      <c r="AN90" s="283" t="s">
        <v>906</v>
      </c>
      <c r="AO90" s="283" t="s">
        <v>1639</v>
      </c>
      <c r="AP90" s="283">
        <v>10</v>
      </c>
      <c r="AQ90" s="567">
        <v>89</v>
      </c>
    </row>
    <row r="91" spans="24:43" x14ac:dyDescent="0.25">
      <c r="X91" s="252" t="s">
        <v>1586</v>
      </c>
      <c r="Y91" s="248">
        <v>464</v>
      </c>
      <c r="Z91" s="248" t="s">
        <v>132</v>
      </c>
      <c r="AC91" s="289"/>
      <c r="AD91" s="254" t="s">
        <v>538</v>
      </c>
      <c r="AF91" s="255" t="s">
        <v>651</v>
      </c>
      <c r="AG91" s="256">
        <v>10</v>
      </c>
      <c r="AI91" s="278" t="str">
        <f t="shared" si="3"/>
        <v>41377Ε3α (Β)3Sκ16</v>
      </c>
      <c r="AJ91" s="287">
        <v>41377</v>
      </c>
      <c r="AK91" s="280" t="s">
        <v>929</v>
      </c>
      <c r="AL91" s="281">
        <v>3</v>
      </c>
      <c r="AM91" s="282" t="s">
        <v>1703</v>
      </c>
      <c r="AN91" s="283" t="s">
        <v>906</v>
      </c>
      <c r="AO91" s="283" t="s">
        <v>1640</v>
      </c>
      <c r="AP91" s="283">
        <v>11</v>
      </c>
      <c r="AQ91" s="567">
        <v>90</v>
      </c>
    </row>
    <row r="92" spans="24:43" x14ac:dyDescent="0.25">
      <c r="X92" s="252" t="s">
        <v>200</v>
      </c>
      <c r="Y92" s="248">
        <v>130</v>
      </c>
      <c r="Z92" s="248" t="s">
        <v>128</v>
      </c>
      <c r="AC92" s="289"/>
      <c r="AD92" s="254" t="s">
        <v>539</v>
      </c>
      <c r="AF92" s="255" t="s">
        <v>652</v>
      </c>
      <c r="AG92" s="256">
        <v>0</v>
      </c>
      <c r="AI92" s="278" t="str">
        <f t="shared" si="3"/>
        <v>41377Ε3α (Γ)4Sα12</v>
      </c>
      <c r="AJ92" s="287">
        <v>41377</v>
      </c>
      <c r="AK92" s="280" t="s">
        <v>930</v>
      </c>
      <c r="AL92" s="281">
        <v>4</v>
      </c>
      <c r="AM92" s="282" t="s">
        <v>1704</v>
      </c>
      <c r="AN92" s="283" t="s">
        <v>906</v>
      </c>
      <c r="AO92" s="283" t="s">
        <v>1634</v>
      </c>
      <c r="AP92" s="283">
        <v>5</v>
      </c>
      <c r="AQ92" s="567">
        <v>91</v>
      </c>
    </row>
    <row r="93" spans="24:43" x14ac:dyDescent="0.25">
      <c r="X93" s="252" t="s">
        <v>201</v>
      </c>
      <c r="Y93" s="248">
        <v>267</v>
      </c>
      <c r="Z93" s="248" t="s">
        <v>140</v>
      </c>
      <c r="AC93" s="289"/>
      <c r="AD93" s="254" t="s">
        <v>493</v>
      </c>
      <c r="AF93" s="255" t="s">
        <v>653</v>
      </c>
      <c r="AG93" s="256">
        <v>0</v>
      </c>
      <c r="AI93" s="278" t="str">
        <f t="shared" si="3"/>
        <v>41377Ε3α (Γ)4Sα14</v>
      </c>
      <c r="AJ93" s="287">
        <v>41377</v>
      </c>
      <c r="AK93" s="280" t="s">
        <v>930</v>
      </c>
      <c r="AL93" s="281">
        <v>4</v>
      </c>
      <c r="AM93" s="282" t="s">
        <v>1704</v>
      </c>
      <c r="AN93" s="283" t="s">
        <v>906</v>
      </c>
      <c r="AO93" s="283" t="s">
        <v>1635</v>
      </c>
      <c r="AP93" s="283">
        <v>6</v>
      </c>
      <c r="AQ93" s="567">
        <v>92</v>
      </c>
    </row>
    <row r="94" spans="24:43" x14ac:dyDescent="0.25">
      <c r="X94" s="252" t="s">
        <v>202</v>
      </c>
      <c r="Y94" s="248">
        <v>107</v>
      </c>
      <c r="Z94" s="248" t="s">
        <v>154</v>
      </c>
      <c r="AC94" s="289"/>
      <c r="AD94" s="254" t="s">
        <v>451</v>
      </c>
      <c r="AF94" s="263" t="s">
        <v>654</v>
      </c>
      <c r="AG94" s="264">
        <v>15</v>
      </c>
      <c r="AI94" s="278" t="str">
        <f t="shared" si="3"/>
        <v>41377Ε3α (Γ)4Sα16</v>
      </c>
      <c r="AJ94" s="287">
        <v>41377</v>
      </c>
      <c r="AK94" s="280" t="s">
        <v>930</v>
      </c>
      <c r="AL94" s="281">
        <v>4</v>
      </c>
      <c r="AM94" s="282" t="s">
        <v>1704</v>
      </c>
      <c r="AN94" s="283" t="s">
        <v>906</v>
      </c>
      <c r="AO94" s="283" t="s">
        <v>1636</v>
      </c>
      <c r="AP94" s="283">
        <v>7</v>
      </c>
      <c r="AQ94" s="567">
        <v>93</v>
      </c>
    </row>
    <row r="95" spans="24:43" x14ac:dyDescent="0.25">
      <c r="X95" s="252" t="s">
        <v>203</v>
      </c>
      <c r="Y95" s="248">
        <v>425</v>
      </c>
      <c r="Z95" s="248" t="s">
        <v>134</v>
      </c>
      <c r="AC95" s="289"/>
      <c r="AD95" s="254" t="s">
        <v>1695</v>
      </c>
      <c r="AF95" s="263" t="s">
        <v>655</v>
      </c>
      <c r="AG95" s="264">
        <v>12.5</v>
      </c>
      <c r="AI95" s="278" t="str">
        <f t="shared" si="3"/>
        <v>41377Ε3α (Γ)4Sκ12</v>
      </c>
      <c r="AJ95" s="287">
        <v>41377</v>
      </c>
      <c r="AK95" s="280" t="s">
        <v>930</v>
      </c>
      <c r="AL95" s="281">
        <v>4</v>
      </c>
      <c r="AM95" s="282" t="s">
        <v>1704</v>
      </c>
      <c r="AN95" s="283" t="s">
        <v>906</v>
      </c>
      <c r="AO95" s="283" t="s">
        <v>1638</v>
      </c>
      <c r="AP95" s="283">
        <v>9</v>
      </c>
      <c r="AQ95" s="567">
        <v>94</v>
      </c>
    </row>
    <row r="96" spans="24:43" x14ac:dyDescent="0.25">
      <c r="X96" s="252" t="s">
        <v>204</v>
      </c>
      <c r="Y96" s="248">
        <v>268</v>
      </c>
      <c r="Z96" s="248" t="s">
        <v>140</v>
      </c>
      <c r="AC96" s="289"/>
      <c r="AD96" s="254" t="s">
        <v>562</v>
      </c>
      <c r="AF96" s="263" t="s">
        <v>656</v>
      </c>
      <c r="AG96" s="264">
        <v>7.5</v>
      </c>
      <c r="AI96" s="278" t="str">
        <f t="shared" si="3"/>
        <v>41377Ε3α (Γ)4Sκ14</v>
      </c>
      <c r="AJ96" s="287">
        <v>41377</v>
      </c>
      <c r="AK96" s="280" t="s">
        <v>930</v>
      </c>
      <c r="AL96" s="281">
        <v>4</v>
      </c>
      <c r="AM96" s="282" t="s">
        <v>1704</v>
      </c>
      <c r="AN96" s="283" t="s">
        <v>906</v>
      </c>
      <c r="AO96" s="283" t="s">
        <v>1639</v>
      </c>
      <c r="AP96" s="283">
        <v>10</v>
      </c>
      <c r="AQ96" s="567">
        <v>95</v>
      </c>
    </row>
    <row r="97" spans="24:43" x14ac:dyDescent="0.25">
      <c r="X97" s="252" t="s">
        <v>572</v>
      </c>
      <c r="Y97" s="248">
        <v>131</v>
      </c>
      <c r="Z97" s="248" t="s">
        <v>128</v>
      </c>
      <c r="AC97" s="289"/>
      <c r="AD97" s="254" t="s">
        <v>494</v>
      </c>
      <c r="AF97" s="263" t="s">
        <v>657</v>
      </c>
      <c r="AG97" s="264">
        <v>5</v>
      </c>
      <c r="AI97" s="278" t="str">
        <f t="shared" si="3"/>
        <v>41377Ε3α (Γ)4Sκ16</v>
      </c>
      <c r="AJ97" s="287">
        <v>41377</v>
      </c>
      <c r="AK97" s="280" t="s">
        <v>930</v>
      </c>
      <c r="AL97" s="281">
        <v>4</v>
      </c>
      <c r="AM97" s="282" t="s">
        <v>1704</v>
      </c>
      <c r="AN97" s="283" t="s">
        <v>906</v>
      </c>
      <c r="AO97" s="284" t="s">
        <v>1640</v>
      </c>
      <c r="AP97" s="283">
        <v>11</v>
      </c>
      <c r="AQ97" s="567">
        <v>96</v>
      </c>
    </row>
    <row r="98" spans="24:43" x14ac:dyDescent="0.25">
      <c r="X98" s="252" t="s">
        <v>205</v>
      </c>
      <c r="Y98" s="248">
        <v>108</v>
      </c>
      <c r="Z98" s="248" t="s">
        <v>154</v>
      </c>
      <c r="AC98" s="289"/>
      <c r="AD98" s="254" t="s">
        <v>1691</v>
      </c>
      <c r="AF98" s="263" t="s">
        <v>658</v>
      </c>
      <c r="AG98" s="264">
        <v>4</v>
      </c>
      <c r="AI98" s="278" t="str">
        <f t="shared" si="3"/>
        <v>41377Ε3α (Δ)5Sα12</v>
      </c>
      <c r="AJ98" s="287">
        <v>41377</v>
      </c>
      <c r="AK98" s="280" t="s">
        <v>931</v>
      </c>
      <c r="AL98" s="281">
        <v>5</v>
      </c>
      <c r="AM98" s="282" t="s">
        <v>1705</v>
      </c>
      <c r="AN98" s="283" t="s">
        <v>906</v>
      </c>
      <c r="AO98" s="283" t="s">
        <v>1634</v>
      </c>
      <c r="AP98" s="283">
        <v>5</v>
      </c>
      <c r="AQ98" s="567">
        <v>97</v>
      </c>
    </row>
    <row r="99" spans="24:43" x14ac:dyDescent="0.25">
      <c r="X99" s="252" t="s">
        <v>1587</v>
      </c>
      <c r="Y99" s="248">
        <v>476</v>
      </c>
      <c r="Z99" s="248" t="s">
        <v>156</v>
      </c>
      <c r="AC99" s="289"/>
      <c r="AD99" s="254" t="s">
        <v>540</v>
      </c>
      <c r="AF99" s="263" t="s">
        <v>659</v>
      </c>
      <c r="AG99" s="264">
        <v>2.5</v>
      </c>
      <c r="AI99" s="278" t="str">
        <f t="shared" si="3"/>
        <v>41377Ε3α (Δ)5Sα14</v>
      </c>
      <c r="AJ99" s="287">
        <v>41377</v>
      </c>
      <c r="AK99" s="280" t="s">
        <v>931</v>
      </c>
      <c r="AL99" s="281">
        <v>5</v>
      </c>
      <c r="AM99" s="282" t="s">
        <v>1705</v>
      </c>
      <c r="AN99" s="283" t="s">
        <v>906</v>
      </c>
      <c r="AO99" s="283" t="s">
        <v>1635</v>
      </c>
      <c r="AP99" s="283">
        <v>6</v>
      </c>
      <c r="AQ99" s="567">
        <v>98</v>
      </c>
    </row>
    <row r="100" spans="24:43" x14ac:dyDescent="0.25">
      <c r="X100" s="252" t="s">
        <v>206</v>
      </c>
      <c r="Y100" s="248">
        <v>132</v>
      </c>
      <c r="Z100" s="248" t="s">
        <v>128</v>
      </c>
      <c r="AC100" s="289"/>
      <c r="AD100" s="254" t="s">
        <v>563</v>
      </c>
      <c r="AF100" s="263" t="s">
        <v>1354</v>
      </c>
      <c r="AG100" s="264">
        <v>1</v>
      </c>
      <c r="AI100" s="278" t="str">
        <f t="shared" si="3"/>
        <v>41377Ε3α (Δ)5Sα16</v>
      </c>
      <c r="AJ100" s="287">
        <v>41377</v>
      </c>
      <c r="AK100" s="280" t="s">
        <v>931</v>
      </c>
      <c r="AL100" s="281">
        <v>5</v>
      </c>
      <c r="AM100" s="282" t="s">
        <v>1705</v>
      </c>
      <c r="AN100" s="283" t="s">
        <v>906</v>
      </c>
      <c r="AO100" s="283" t="s">
        <v>1636</v>
      </c>
      <c r="AP100" s="283">
        <v>7</v>
      </c>
      <c r="AQ100" s="567">
        <v>99</v>
      </c>
    </row>
    <row r="101" spans="24:43" x14ac:dyDescent="0.25">
      <c r="X101" s="252" t="s">
        <v>573</v>
      </c>
      <c r="Y101" s="248">
        <v>335</v>
      </c>
      <c r="Z101" s="248" t="s">
        <v>143</v>
      </c>
      <c r="AC101" s="289"/>
      <c r="AD101" s="254" t="s">
        <v>564</v>
      </c>
      <c r="AF101" s="263" t="s">
        <v>1355</v>
      </c>
      <c r="AG101" s="264">
        <v>1</v>
      </c>
      <c r="AI101" s="278" t="str">
        <f t="shared" si="3"/>
        <v>41377Ε3α (Δ)5Sκ12</v>
      </c>
      <c r="AJ101" s="287">
        <v>41377</v>
      </c>
      <c r="AK101" s="280" t="s">
        <v>931</v>
      </c>
      <c r="AL101" s="281">
        <v>5</v>
      </c>
      <c r="AM101" s="282" t="s">
        <v>1705</v>
      </c>
      <c r="AN101" s="283" t="s">
        <v>906</v>
      </c>
      <c r="AO101" s="283" t="s">
        <v>1638</v>
      </c>
      <c r="AP101" s="283">
        <v>9</v>
      </c>
      <c r="AQ101" s="567">
        <v>100</v>
      </c>
    </row>
    <row r="102" spans="24:43" x14ac:dyDescent="0.25">
      <c r="X102" s="252" t="s">
        <v>207</v>
      </c>
      <c r="Y102" s="248">
        <v>336</v>
      </c>
      <c r="Z102" s="248" t="s">
        <v>143</v>
      </c>
      <c r="AC102" s="289"/>
      <c r="AD102" s="254" t="s">
        <v>541</v>
      </c>
      <c r="AF102" s="263" t="s">
        <v>1356</v>
      </c>
      <c r="AG102" s="264">
        <v>0.5</v>
      </c>
      <c r="AI102" s="278" t="str">
        <f t="shared" si="3"/>
        <v>41377Ε3α (Δ)5Sκ14</v>
      </c>
      <c r="AJ102" s="287">
        <v>41377</v>
      </c>
      <c r="AK102" s="280" t="s">
        <v>931</v>
      </c>
      <c r="AL102" s="281">
        <v>5</v>
      </c>
      <c r="AM102" s="282" t="s">
        <v>1705</v>
      </c>
      <c r="AN102" s="283" t="s">
        <v>906</v>
      </c>
      <c r="AO102" s="283" t="s">
        <v>1639</v>
      </c>
      <c r="AP102" s="283">
        <v>10</v>
      </c>
      <c r="AQ102" s="567">
        <v>101</v>
      </c>
    </row>
    <row r="103" spans="24:43" x14ac:dyDescent="0.25">
      <c r="X103" s="252" t="s">
        <v>1588</v>
      </c>
      <c r="Y103" s="248">
        <v>500</v>
      </c>
      <c r="Z103" s="248" t="s">
        <v>140</v>
      </c>
      <c r="AC103" s="289"/>
      <c r="AD103" s="254" t="s">
        <v>1690</v>
      </c>
      <c r="AF103" s="263" t="s">
        <v>1357</v>
      </c>
      <c r="AG103" s="264">
        <v>0.5</v>
      </c>
      <c r="AI103" s="278" t="str">
        <f t="shared" si="3"/>
        <v>41377Ε3α (Ε)6Sα12</v>
      </c>
      <c r="AJ103" s="287">
        <v>41377</v>
      </c>
      <c r="AK103" s="280" t="s">
        <v>932</v>
      </c>
      <c r="AL103" s="281">
        <v>6</v>
      </c>
      <c r="AM103" s="282" t="s">
        <v>1706</v>
      </c>
      <c r="AN103" s="283" t="s">
        <v>906</v>
      </c>
      <c r="AO103" s="283" t="s">
        <v>1634</v>
      </c>
      <c r="AP103" s="283">
        <v>5</v>
      </c>
      <c r="AQ103" s="567">
        <v>102</v>
      </c>
    </row>
    <row r="104" spans="24:43" x14ac:dyDescent="0.25">
      <c r="X104" s="252" t="s">
        <v>208</v>
      </c>
      <c r="Y104" s="248">
        <v>374</v>
      </c>
      <c r="Z104" s="248" t="s">
        <v>125</v>
      </c>
      <c r="AC104" s="289"/>
      <c r="AD104" s="254" t="s">
        <v>542</v>
      </c>
      <c r="AF104" s="263" t="s">
        <v>660</v>
      </c>
      <c r="AG104" s="264">
        <v>0</v>
      </c>
      <c r="AI104" s="278" t="str">
        <f t="shared" si="3"/>
        <v>41377Ε3α (Ε)6Sα14</v>
      </c>
      <c r="AJ104" s="287">
        <v>41377</v>
      </c>
      <c r="AK104" s="280" t="s">
        <v>932</v>
      </c>
      <c r="AL104" s="281">
        <v>6</v>
      </c>
      <c r="AM104" s="282" t="s">
        <v>1706</v>
      </c>
      <c r="AN104" s="283" t="s">
        <v>906</v>
      </c>
      <c r="AO104" s="283" t="s">
        <v>1635</v>
      </c>
      <c r="AP104" s="283">
        <v>6</v>
      </c>
      <c r="AQ104" s="567">
        <v>103</v>
      </c>
    </row>
    <row r="105" spans="24:43" x14ac:dyDescent="0.25">
      <c r="X105" s="265" t="s">
        <v>209</v>
      </c>
      <c r="Y105" s="248">
        <v>302</v>
      </c>
      <c r="Z105" s="248" t="s">
        <v>156</v>
      </c>
      <c r="AC105" s="289"/>
      <c r="AD105" s="254" t="s">
        <v>495</v>
      </c>
      <c r="AF105" s="263" t="s">
        <v>1358</v>
      </c>
      <c r="AG105" s="264">
        <v>0</v>
      </c>
      <c r="AI105" s="278" t="str">
        <f t="shared" si="3"/>
        <v>41377Ε3α (Ε)6Sα16</v>
      </c>
      <c r="AJ105" s="287">
        <v>41377</v>
      </c>
      <c r="AK105" s="280" t="s">
        <v>932</v>
      </c>
      <c r="AL105" s="281">
        <v>6</v>
      </c>
      <c r="AM105" s="282" t="s">
        <v>1706</v>
      </c>
      <c r="AN105" s="283" t="s">
        <v>906</v>
      </c>
      <c r="AO105" s="283" t="s">
        <v>1636</v>
      </c>
      <c r="AP105" s="283">
        <v>7</v>
      </c>
      <c r="AQ105" s="567">
        <v>104</v>
      </c>
    </row>
    <row r="106" spans="24:43" x14ac:dyDescent="0.25">
      <c r="X106" s="252" t="s">
        <v>574</v>
      </c>
      <c r="Y106" s="248">
        <v>337</v>
      </c>
      <c r="Z106" s="248" t="s">
        <v>143</v>
      </c>
      <c r="AC106" s="289"/>
      <c r="AD106" s="254" t="s">
        <v>543</v>
      </c>
      <c r="AF106" s="263" t="s">
        <v>1359</v>
      </c>
      <c r="AG106" s="264">
        <v>0</v>
      </c>
      <c r="AI106" s="278" t="str">
        <f t="shared" si="3"/>
        <v>41377Ε3α (Ε)6Sκ12</v>
      </c>
      <c r="AJ106" s="287">
        <v>41377</v>
      </c>
      <c r="AK106" s="280" t="s">
        <v>932</v>
      </c>
      <c r="AL106" s="281">
        <v>6</v>
      </c>
      <c r="AM106" s="282" t="s">
        <v>1706</v>
      </c>
      <c r="AN106" s="283" t="s">
        <v>906</v>
      </c>
      <c r="AO106" s="283" t="s">
        <v>1638</v>
      </c>
      <c r="AP106" s="283">
        <v>9</v>
      </c>
      <c r="AQ106" s="567">
        <v>105</v>
      </c>
    </row>
    <row r="107" spans="24:43" x14ac:dyDescent="0.25">
      <c r="X107" s="252" t="s">
        <v>210</v>
      </c>
      <c r="Y107" s="248">
        <v>270</v>
      </c>
      <c r="Z107" s="248" t="s">
        <v>140</v>
      </c>
      <c r="AC107" s="289"/>
      <c r="AD107" s="254" t="s">
        <v>496</v>
      </c>
      <c r="AF107" s="263" t="s">
        <v>661</v>
      </c>
      <c r="AG107" s="264">
        <v>0</v>
      </c>
      <c r="AI107" s="278" t="str">
        <f t="shared" si="3"/>
        <v>41377Ε3α (Ε)6Sκ14</v>
      </c>
      <c r="AJ107" s="287">
        <v>41377</v>
      </c>
      <c r="AK107" s="280" t="s">
        <v>932</v>
      </c>
      <c r="AL107" s="281">
        <v>6</v>
      </c>
      <c r="AM107" s="282" t="s">
        <v>1706</v>
      </c>
      <c r="AN107" s="283" t="s">
        <v>906</v>
      </c>
      <c r="AO107" s="283" t="s">
        <v>1639</v>
      </c>
      <c r="AP107" s="283">
        <v>10</v>
      </c>
      <c r="AQ107" s="567">
        <v>106</v>
      </c>
    </row>
    <row r="108" spans="24:43" x14ac:dyDescent="0.25">
      <c r="X108" s="252" t="s">
        <v>211</v>
      </c>
      <c r="Y108" s="248">
        <v>133</v>
      </c>
      <c r="Z108" s="248" t="s">
        <v>128</v>
      </c>
      <c r="AC108" s="289"/>
      <c r="AD108" s="254" t="s">
        <v>1694</v>
      </c>
      <c r="AF108" s="263" t="s">
        <v>662</v>
      </c>
      <c r="AG108" s="264">
        <v>0</v>
      </c>
      <c r="AI108" s="278" t="str">
        <f t="shared" si="3"/>
        <v>41377Ε3α (Ε)6Sκ16</v>
      </c>
      <c r="AJ108" s="287">
        <v>41377</v>
      </c>
      <c r="AK108" s="280" t="s">
        <v>932</v>
      </c>
      <c r="AL108" s="281">
        <v>6</v>
      </c>
      <c r="AM108" s="282" t="s">
        <v>1706</v>
      </c>
      <c r="AN108" s="283" t="s">
        <v>906</v>
      </c>
      <c r="AO108" s="283" t="s">
        <v>1640</v>
      </c>
      <c r="AP108" s="283">
        <v>11</v>
      </c>
      <c r="AQ108" s="567">
        <v>107</v>
      </c>
    </row>
    <row r="109" spans="24:43" x14ac:dyDescent="0.25">
      <c r="X109" s="252" t="s">
        <v>212</v>
      </c>
      <c r="Y109" s="248">
        <v>338</v>
      </c>
      <c r="Z109" s="248" t="s">
        <v>143</v>
      </c>
      <c r="AC109" s="289"/>
      <c r="AD109" s="254" t="s">
        <v>544</v>
      </c>
      <c r="AF109" s="263" t="s">
        <v>663</v>
      </c>
      <c r="AG109" s="264">
        <v>0</v>
      </c>
      <c r="AI109" s="278" t="str">
        <f t="shared" si="3"/>
        <v>41377Ε3α (Ζ)8Sα12</v>
      </c>
      <c r="AJ109" s="287">
        <v>41377</v>
      </c>
      <c r="AK109" s="280" t="s">
        <v>933</v>
      </c>
      <c r="AL109" s="281">
        <v>8</v>
      </c>
      <c r="AM109" s="282" t="s">
        <v>1708</v>
      </c>
      <c r="AN109" s="283" t="s">
        <v>906</v>
      </c>
      <c r="AO109" s="283" t="s">
        <v>1634</v>
      </c>
      <c r="AP109" s="283">
        <v>5</v>
      </c>
      <c r="AQ109" s="567">
        <v>108</v>
      </c>
    </row>
    <row r="110" spans="24:43" x14ac:dyDescent="0.25">
      <c r="X110" s="252" t="s">
        <v>1684</v>
      </c>
      <c r="Y110" s="248">
        <v>444</v>
      </c>
      <c r="Z110" s="248" t="s">
        <v>148</v>
      </c>
      <c r="AC110" s="289"/>
      <c r="AD110" s="254" t="s">
        <v>497</v>
      </c>
      <c r="AF110" s="263" t="s">
        <v>664</v>
      </c>
      <c r="AG110" s="264">
        <v>4</v>
      </c>
      <c r="AI110" s="278" t="str">
        <f t="shared" si="3"/>
        <v>41377Ε3α (Ζ)8Sα14</v>
      </c>
      <c r="AJ110" s="287">
        <v>41377</v>
      </c>
      <c r="AK110" s="280" t="s">
        <v>933</v>
      </c>
      <c r="AL110" s="281">
        <v>8</v>
      </c>
      <c r="AM110" s="282" t="s">
        <v>1708</v>
      </c>
      <c r="AN110" s="283" t="s">
        <v>906</v>
      </c>
      <c r="AO110" s="283" t="s">
        <v>1635</v>
      </c>
      <c r="AP110" s="283">
        <v>6</v>
      </c>
      <c r="AQ110" s="567">
        <v>109</v>
      </c>
    </row>
    <row r="111" spans="24:43" x14ac:dyDescent="0.25">
      <c r="X111" s="252" t="s">
        <v>213</v>
      </c>
      <c r="Y111" s="248">
        <v>375</v>
      </c>
      <c r="Z111" s="248" t="s">
        <v>125</v>
      </c>
      <c r="AC111" s="289"/>
      <c r="AD111" s="254" t="s">
        <v>498</v>
      </c>
      <c r="AF111" s="263" t="s">
        <v>665</v>
      </c>
      <c r="AG111" s="264">
        <v>3</v>
      </c>
      <c r="AI111" s="278" t="str">
        <f t="shared" si="3"/>
        <v>41377Ε3α (Ζ)8Sα16</v>
      </c>
      <c r="AJ111" s="287">
        <v>41377</v>
      </c>
      <c r="AK111" s="280" t="s">
        <v>933</v>
      </c>
      <c r="AL111" s="281">
        <v>8</v>
      </c>
      <c r="AM111" s="282" t="s">
        <v>1708</v>
      </c>
      <c r="AN111" s="283" t="s">
        <v>906</v>
      </c>
      <c r="AO111" s="283" t="s">
        <v>1636</v>
      </c>
      <c r="AP111" s="283">
        <v>7</v>
      </c>
      <c r="AQ111" s="567">
        <v>110</v>
      </c>
    </row>
    <row r="112" spans="24:43" x14ac:dyDescent="0.25">
      <c r="X112" s="252" t="s">
        <v>1589</v>
      </c>
      <c r="Y112" s="248">
        <v>484</v>
      </c>
      <c r="Z112" s="248" t="s">
        <v>143</v>
      </c>
      <c r="AC112" s="289"/>
      <c r="AD112" s="254"/>
      <c r="AF112" s="263" t="s">
        <v>666</v>
      </c>
      <c r="AG112" s="264">
        <v>2</v>
      </c>
      <c r="AI112" s="278" t="str">
        <f t="shared" si="3"/>
        <v>41377Ε3α (Ζ)8Sκ12</v>
      </c>
      <c r="AJ112" s="287">
        <v>41377</v>
      </c>
      <c r="AK112" s="280" t="s">
        <v>933</v>
      </c>
      <c r="AL112" s="281">
        <v>8</v>
      </c>
      <c r="AM112" s="282" t="s">
        <v>1708</v>
      </c>
      <c r="AN112" s="283" t="s">
        <v>906</v>
      </c>
      <c r="AO112" s="283" t="s">
        <v>1638</v>
      </c>
      <c r="AP112" s="283">
        <v>9</v>
      </c>
      <c r="AQ112" s="567">
        <v>111</v>
      </c>
    </row>
    <row r="113" spans="24:43" x14ac:dyDescent="0.25">
      <c r="X113" s="252" t="s">
        <v>214</v>
      </c>
      <c r="Y113" s="248">
        <v>271</v>
      </c>
      <c r="Z113" s="248" t="s">
        <v>140</v>
      </c>
      <c r="AC113" s="289"/>
      <c r="AD113" s="254"/>
      <c r="AF113" s="263" t="s">
        <v>667</v>
      </c>
      <c r="AG113" s="264">
        <v>1.5</v>
      </c>
      <c r="AI113" s="278" t="str">
        <f t="shared" si="3"/>
        <v>41377Ε3α (Ζ)8Sκ14</v>
      </c>
      <c r="AJ113" s="287">
        <v>41377</v>
      </c>
      <c r="AK113" s="280" t="s">
        <v>933</v>
      </c>
      <c r="AL113" s="281">
        <v>8</v>
      </c>
      <c r="AM113" s="282" t="s">
        <v>1708</v>
      </c>
      <c r="AN113" s="283" t="s">
        <v>906</v>
      </c>
      <c r="AO113" s="283" t="s">
        <v>1639</v>
      </c>
      <c r="AP113" s="283">
        <v>10</v>
      </c>
      <c r="AQ113" s="567">
        <v>112</v>
      </c>
    </row>
    <row r="114" spans="24:43" x14ac:dyDescent="0.25">
      <c r="X114" s="252" t="s">
        <v>215</v>
      </c>
      <c r="Y114" s="248">
        <v>173</v>
      </c>
      <c r="Z114" s="248" t="s">
        <v>132</v>
      </c>
      <c r="AC114" s="289"/>
      <c r="AD114" s="254"/>
      <c r="AF114" s="263" t="s">
        <v>668</v>
      </c>
      <c r="AG114" s="264">
        <v>1</v>
      </c>
      <c r="AI114" s="278" t="str">
        <f t="shared" si="3"/>
        <v>41377Ε3α (Η)9Sα12</v>
      </c>
      <c r="AJ114" s="287">
        <v>41377</v>
      </c>
      <c r="AK114" s="280" t="s">
        <v>934</v>
      </c>
      <c r="AL114" s="281">
        <v>9</v>
      </c>
      <c r="AM114" s="282" t="s">
        <v>1709</v>
      </c>
      <c r="AN114" s="283" t="s">
        <v>906</v>
      </c>
      <c r="AO114" s="283" t="s">
        <v>1634</v>
      </c>
      <c r="AP114" s="283">
        <v>5</v>
      </c>
      <c r="AQ114" s="567">
        <v>113</v>
      </c>
    </row>
    <row r="115" spans="24:43" x14ac:dyDescent="0.25">
      <c r="X115" s="252" t="s">
        <v>216</v>
      </c>
      <c r="Y115" s="248">
        <v>134</v>
      </c>
      <c r="Z115" s="248" t="s">
        <v>128</v>
      </c>
      <c r="AC115" s="289"/>
      <c r="AD115" s="254"/>
      <c r="AF115" s="263" t="s">
        <v>669</v>
      </c>
      <c r="AG115" s="264">
        <v>0</v>
      </c>
      <c r="AI115" s="278" t="str">
        <f t="shared" si="3"/>
        <v>41377Ε3α (Η)9Sα14</v>
      </c>
      <c r="AJ115" s="287">
        <v>41377</v>
      </c>
      <c r="AK115" s="280" t="s">
        <v>934</v>
      </c>
      <c r="AL115" s="281">
        <v>9</v>
      </c>
      <c r="AM115" s="282" t="s">
        <v>1709</v>
      </c>
      <c r="AN115" s="283" t="s">
        <v>906</v>
      </c>
      <c r="AO115" s="283" t="s">
        <v>1635</v>
      </c>
      <c r="AP115" s="283">
        <v>6</v>
      </c>
      <c r="AQ115" s="567">
        <v>114</v>
      </c>
    </row>
    <row r="116" spans="24:43" x14ac:dyDescent="0.25">
      <c r="X116" s="252" t="s">
        <v>217</v>
      </c>
      <c r="Y116" s="248">
        <v>376</v>
      </c>
      <c r="Z116" s="248" t="s">
        <v>125</v>
      </c>
      <c r="AC116" s="289"/>
      <c r="AD116" s="254"/>
      <c r="AF116" s="263" t="s">
        <v>670</v>
      </c>
      <c r="AG116" s="264">
        <v>0</v>
      </c>
      <c r="AI116" s="278" t="str">
        <f t="shared" si="3"/>
        <v>41377Ε3α (Η)9Sα16</v>
      </c>
      <c r="AJ116" s="287">
        <v>41377</v>
      </c>
      <c r="AK116" s="280" t="s">
        <v>934</v>
      </c>
      <c r="AL116" s="281">
        <v>9</v>
      </c>
      <c r="AM116" s="282" t="s">
        <v>1709</v>
      </c>
      <c r="AN116" s="283" t="s">
        <v>906</v>
      </c>
      <c r="AO116" s="283" t="s">
        <v>1636</v>
      </c>
      <c r="AP116" s="283">
        <v>7</v>
      </c>
      <c r="AQ116" s="567">
        <v>115</v>
      </c>
    </row>
    <row r="117" spans="24:43" x14ac:dyDescent="0.25">
      <c r="X117" s="252" t="s">
        <v>218</v>
      </c>
      <c r="Y117" s="248">
        <v>224</v>
      </c>
      <c r="Z117" s="248" t="s">
        <v>148</v>
      </c>
      <c r="AC117" s="289"/>
      <c r="AD117" s="254"/>
      <c r="AF117" s="263" t="s">
        <v>671</v>
      </c>
      <c r="AG117" s="264">
        <v>30</v>
      </c>
      <c r="AI117" s="278" t="str">
        <f t="shared" si="3"/>
        <v>41377Ε3α (Η)9Sκ12</v>
      </c>
      <c r="AJ117" s="287">
        <v>41377</v>
      </c>
      <c r="AK117" s="280" t="s">
        <v>934</v>
      </c>
      <c r="AL117" s="281">
        <v>9</v>
      </c>
      <c r="AM117" s="282" t="s">
        <v>1709</v>
      </c>
      <c r="AN117" s="283" t="s">
        <v>906</v>
      </c>
      <c r="AO117" s="283" t="s">
        <v>1638</v>
      </c>
      <c r="AP117" s="283">
        <v>9</v>
      </c>
      <c r="AQ117" s="567">
        <v>116</v>
      </c>
    </row>
    <row r="118" spans="24:43" x14ac:dyDescent="0.25">
      <c r="X118" s="252" t="s">
        <v>219</v>
      </c>
      <c r="Y118" s="248">
        <v>340</v>
      </c>
      <c r="Z118" s="248" t="s">
        <v>143</v>
      </c>
      <c r="AC118" s="289"/>
      <c r="AD118" s="254"/>
      <c r="AF118" s="263" t="s">
        <v>672</v>
      </c>
      <c r="AG118" s="264">
        <v>25</v>
      </c>
      <c r="AI118" s="278" t="str">
        <f t="shared" si="3"/>
        <v>41377Ε3α (Η)9Sκ14</v>
      </c>
      <c r="AJ118" s="287">
        <v>41377</v>
      </c>
      <c r="AK118" s="280" t="s">
        <v>934</v>
      </c>
      <c r="AL118" s="281">
        <v>9</v>
      </c>
      <c r="AM118" s="282" t="s">
        <v>1709</v>
      </c>
      <c r="AN118" s="283" t="s">
        <v>906</v>
      </c>
      <c r="AO118" s="283" t="s">
        <v>1639</v>
      </c>
      <c r="AP118" s="283">
        <v>10</v>
      </c>
      <c r="AQ118" s="567">
        <v>117</v>
      </c>
    </row>
    <row r="119" spans="24:43" x14ac:dyDescent="0.25">
      <c r="X119" s="259" t="s">
        <v>220</v>
      </c>
      <c r="Y119" s="248">
        <v>135</v>
      </c>
      <c r="Z119" s="248" t="s">
        <v>128</v>
      </c>
      <c r="AC119" s="289"/>
      <c r="AD119" s="254"/>
      <c r="AF119" s="263" t="s">
        <v>673</v>
      </c>
      <c r="AG119" s="264">
        <v>15</v>
      </c>
      <c r="AI119" s="278" t="str">
        <f t="shared" si="3"/>
        <v>41377Ε3α (Η)9Sκ16</v>
      </c>
      <c r="AJ119" s="287">
        <v>41377</v>
      </c>
      <c r="AK119" s="280" t="s">
        <v>934</v>
      </c>
      <c r="AL119" s="281">
        <v>9</v>
      </c>
      <c r="AM119" s="282" t="s">
        <v>1709</v>
      </c>
      <c r="AN119" s="283" t="s">
        <v>906</v>
      </c>
      <c r="AO119" s="283" t="s">
        <v>1640</v>
      </c>
      <c r="AP119" s="283">
        <v>11</v>
      </c>
      <c r="AQ119" s="567">
        <v>118</v>
      </c>
    </row>
    <row r="120" spans="24:43" x14ac:dyDescent="0.25">
      <c r="X120" s="252" t="s">
        <v>221</v>
      </c>
      <c r="Y120" s="248">
        <v>341</v>
      </c>
      <c r="Z120" s="248" t="s">
        <v>143</v>
      </c>
      <c r="AC120" s="289"/>
      <c r="AD120" s="254"/>
      <c r="AF120" s="263" t="s">
        <v>674</v>
      </c>
      <c r="AG120" s="264">
        <v>10</v>
      </c>
      <c r="AI120" s="278" t="str">
        <f t="shared" si="3"/>
        <v>41377Ε3α (Θ)10Sα12</v>
      </c>
      <c r="AJ120" s="287">
        <v>41377</v>
      </c>
      <c r="AK120" s="280" t="s">
        <v>935</v>
      </c>
      <c r="AL120" s="281">
        <v>10</v>
      </c>
      <c r="AM120" s="282" t="s">
        <v>1710</v>
      </c>
      <c r="AN120" s="283" t="s">
        <v>906</v>
      </c>
      <c r="AO120" s="283" t="s">
        <v>1634</v>
      </c>
      <c r="AP120" s="283">
        <v>5</v>
      </c>
      <c r="AQ120" s="567">
        <v>119</v>
      </c>
    </row>
    <row r="121" spans="24:43" x14ac:dyDescent="0.25">
      <c r="X121" s="252" t="s">
        <v>222</v>
      </c>
      <c r="Y121" s="248">
        <v>174</v>
      </c>
      <c r="Z121" s="248" t="s">
        <v>132</v>
      </c>
      <c r="AC121" s="289"/>
      <c r="AD121" s="254"/>
      <c r="AF121" s="263" t="s">
        <v>675</v>
      </c>
      <c r="AG121" s="264">
        <v>7.5</v>
      </c>
      <c r="AI121" s="278" t="str">
        <f t="shared" si="3"/>
        <v>41377Ε3α (Θ)10Sα14</v>
      </c>
      <c r="AJ121" s="287">
        <v>41377</v>
      </c>
      <c r="AK121" s="280" t="s">
        <v>935</v>
      </c>
      <c r="AL121" s="281">
        <v>10</v>
      </c>
      <c r="AM121" s="282" t="s">
        <v>1710</v>
      </c>
      <c r="AN121" s="283" t="s">
        <v>906</v>
      </c>
      <c r="AO121" s="283" t="s">
        <v>1635</v>
      </c>
      <c r="AP121" s="283">
        <v>6</v>
      </c>
      <c r="AQ121" s="567">
        <v>120</v>
      </c>
    </row>
    <row r="122" spans="24:43" x14ac:dyDescent="0.25">
      <c r="X122" s="252" t="s">
        <v>223</v>
      </c>
      <c r="Y122" s="248">
        <v>377</v>
      </c>
      <c r="Z122" s="248" t="s">
        <v>125</v>
      </c>
      <c r="AC122" s="289"/>
      <c r="AD122" s="254"/>
      <c r="AF122" s="263" t="s">
        <v>676</v>
      </c>
      <c r="AG122" s="264">
        <v>5</v>
      </c>
      <c r="AI122" s="278" t="str">
        <f t="shared" si="3"/>
        <v>41377Ε3α (Θ)10Sα16</v>
      </c>
      <c r="AJ122" s="287">
        <v>41377</v>
      </c>
      <c r="AK122" s="280" t="s">
        <v>935</v>
      </c>
      <c r="AL122" s="281">
        <v>10</v>
      </c>
      <c r="AM122" s="282" t="s">
        <v>1710</v>
      </c>
      <c r="AN122" s="283" t="s">
        <v>906</v>
      </c>
      <c r="AO122" s="283" t="s">
        <v>1636</v>
      </c>
      <c r="AP122" s="283">
        <v>7</v>
      </c>
      <c r="AQ122" s="567">
        <v>121</v>
      </c>
    </row>
    <row r="123" spans="24:43" x14ac:dyDescent="0.25">
      <c r="X123" s="252" t="s">
        <v>224</v>
      </c>
      <c r="Y123" s="248">
        <v>225</v>
      </c>
      <c r="Z123" s="248" t="s">
        <v>148</v>
      </c>
      <c r="AC123" s="289"/>
      <c r="AD123" s="254"/>
      <c r="AF123" s="263" t="s">
        <v>1360</v>
      </c>
      <c r="AG123" s="264">
        <v>2</v>
      </c>
      <c r="AI123" s="278" t="str">
        <f t="shared" si="3"/>
        <v>41377Ε3α (Θ)10Sκ12</v>
      </c>
      <c r="AJ123" s="287">
        <v>41377</v>
      </c>
      <c r="AK123" s="280" t="s">
        <v>935</v>
      </c>
      <c r="AL123" s="281">
        <v>10</v>
      </c>
      <c r="AM123" s="282" t="s">
        <v>1710</v>
      </c>
      <c r="AN123" s="283" t="s">
        <v>906</v>
      </c>
      <c r="AO123" s="283" t="s">
        <v>1638</v>
      </c>
      <c r="AP123" s="283">
        <v>9</v>
      </c>
      <c r="AQ123" s="567">
        <v>122</v>
      </c>
    </row>
    <row r="124" spans="24:43" x14ac:dyDescent="0.25">
      <c r="X124" s="252" t="s">
        <v>1590</v>
      </c>
      <c r="Y124" s="248">
        <v>136</v>
      </c>
      <c r="Z124" s="248" t="s">
        <v>128</v>
      </c>
      <c r="AC124" s="289"/>
      <c r="AD124" s="254"/>
      <c r="AF124" s="263" t="s">
        <v>1361</v>
      </c>
      <c r="AG124" s="264">
        <v>2</v>
      </c>
      <c r="AI124" s="278" t="str">
        <f t="shared" si="3"/>
        <v>41377Ε3α (Θ)10Sκ14</v>
      </c>
      <c r="AJ124" s="287">
        <v>41377</v>
      </c>
      <c r="AK124" s="280" t="s">
        <v>935</v>
      </c>
      <c r="AL124" s="281">
        <v>10</v>
      </c>
      <c r="AM124" s="282" t="s">
        <v>1710</v>
      </c>
      <c r="AN124" s="283" t="s">
        <v>906</v>
      </c>
      <c r="AO124" s="283" t="s">
        <v>1639</v>
      </c>
      <c r="AP124" s="283">
        <v>10</v>
      </c>
      <c r="AQ124" s="567">
        <v>123</v>
      </c>
    </row>
    <row r="125" spans="24:43" x14ac:dyDescent="0.25">
      <c r="X125" s="252" t="s">
        <v>1591</v>
      </c>
      <c r="Y125" s="248">
        <v>498</v>
      </c>
      <c r="Z125" s="248" t="s">
        <v>134</v>
      </c>
      <c r="AC125" s="289"/>
      <c r="AD125" s="254"/>
      <c r="AF125" s="263" t="s">
        <v>1362</v>
      </c>
      <c r="AG125" s="264">
        <v>1</v>
      </c>
      <c r="AI125" s="278" t="str">
        <f t="shared" si="3"/>
        <v>41377Ε3α (Θ)10Sκ16</v>
      </c>
      <c r="AJ125" s="287">
        <v>41377</v>
      </c>
      <c r="AK125" s="280" t="s">
        <v>935</v>
      </c>
      <c r="AL125" s="281">
        <v>10</v>
      </c>
      <c r="AM125" s="282" t="s">
        <v>1710</v>
      </c>
      <c r="AN125" s="283" t="s">
        <v>906</v>
      </c>
      <c r="AO125" s="283" t="s">
        <v>1640</v>
      </c>
      <c r="AP125" s="283">
        <v>11</v>
      </c>
      <c r="AQ125" s="567">
        <v>124</v>
      </c>
    </row>
    <row r="126" spans="24:43" x14ac:dyDescent="0.25">
      <c r="X126" s="252" t="s">
        <v>1592</v>
      </c>
      <c r="Y126" s="248">
        <v>445</v>
      </c>
      <c r="Z126" s="248" t="s">
        <v>143</v>
      </c>
      <c r="AC126" s="289"/>
      <c r="AD126" s="254"/>
      <c r="AF126" s="263" t="s">
        <v>1363</v>
      </c>
      <c r="AG126" s="264">
        <v>1</v>
      </c>
      <c r="AI126" s="278" t="str">
        <f t="shared" si="3"/>
        <v>41377Ε3α (ΙΑ)11Sα12</v>
      </c>
      <c r="AJ126" s="287">
        <v>41377</v>
      </c>
      <c r="AK126" s="280" t="s">
        <v>936</v>
      </c>
      <c r="AL126" s="281">
        <v>11</v>
      </c>
      <c r="AM126" s="282" t="s">
        <v>1711</v>
      </c>
      <c r="AN126" s="283" t="s">
        <v>906</v>
      </c>
      <c r="AO126" s="283" t="s">
        <v>1634</v>
      </c>
      <c r="AP126" s="283">
        <v>5</v>
      </c>
      <c r="AQ126" s="567">
        <v>125</v>
      </c>
    </row>
    <row r="127" spans="24:43" x14ac:dyDescent="0.25">
      <c r="X127" s="252" t="s">
        <v>225</v>
      </c>
      <c r="Y127" s="248">
        <v>427</v>
      </c>
      <c r="Z127" s="248" t="s">
        <v>134</v>
      </c>
      <c r="AC127" s="289"/>
      <c r="AD127" s="254"/>
      <c r="AF127" s="263" t="s">
        <v>677</v>
      </c>
      <c r="AG127" s="264">
        <v>0</v>
      </c>
      <c r="AI127" s="278" t="str">
        <f t="shared" si="3"/>
        <v>41377Ε3α (ΙΑ)11Sα14</v>
      </c>
      <c r="AJ127" s="287">
        <v>41377</v>
      </c>
      <c r="AK127" s="280" t="s">
        <v>936</v>
      </c>
      <c r="AL127" s="281">
        <v>11</v>
      </c>
      <c r="AM127" s="282" t="s">
        <v>1711</v>
      </c>
      <c r="AN127" s="283" t="s">
        <v>906</v>
      </c>
      <c r="AO127" s="283" t="s">
        <v>1635</v>
      </c>
      <c r="AP127" s="283">
        <v>6</v>
      </c>
      <c r="AQ127" s="567">
        <v>126</v>
      </c>
    </row>
    <row r="128" spans="24:43" x14ac:dyDescent="0.25">
      <c r="X128" s="252" t="s">
        <v>1593</v>
      </c>
      <c r="Y128" s="248">
        <v>465</v>
      </c>
      <c r="Z128" s="248" t="s">
        <v>132</v>
      </c>
      <c r="AC128" s="289"/>
      <c r="AD128" s="254"/>
      <c r="AF128" s="263" t="s">
        <v>1364</v>
      </c>
      <c r="AG128" s="264">
        <v>0</v>
      </c>
      <c r="AI128" s="278" t="str">
        <f t="shared" si="3"/>
        <v>41377Ε3α (ΙΑ)11Sα16</v>
      </c>
      <c r="AJ128" s="287">
        <v>41377</v>
      </c>
      <c r="AK128" s="280" t="s">
        <v>936</v>
      </c>
      <c r="AL128" s="281">
        <v>11</v>
      </c>
      <c r="AM128" s="282" t="s">
        <v>1711</v>
      </c>
      <c r="AN128" s="283" t="s">
        <v>906</v>
      </c>
      <c r="AO128" s="283" t="s">
        <v>1636</v>
      </c>
      <c r="AP128" s="283">
        <v>7</v>
      </c>
      <c r="AQ128" s="567">
        <v>127</v>
      </c>
    </row>
    <row r="129" spans="24:43" x14ac:dyDescent="0.25">
      <c r="X129" s="252" t="s">
        <v>226</v>
      </c>
      <c r="Y129" s="248">
        <v>428</v>
      </c>
      <c r="Z129" s="248" t="s">
        <v>134</v>
      </c>
      <c r="AC129" s="289"/>
      <c r="AD129" s="254"/>
      <c r="AF129" s="263" t="s">
        <v>1365</v>
      </c>
      <c r="AG129" s="264">
        <v>0</v>
      </c>
      <c r="AI129" s="278" t="str">
        <f t="shared" si="3"/>
        <v>41377Ε3α (ΙΑ)11Sκ12</v>
      </c>
      <c r="AJ129" s="287">
        <v>41377</v>
      </c>
      <c r="AK129" s="280" t="s">
        <v>936</v>
      </c>
      <c r="AL129" s="281">
        <v>11</v>
      </c>
      <c r="AM129" s="282" t="s">
        <v>1711</v>
      </c>
      <c r="AN129" s="283" t="s">
        <v>906</v>
      </c>
      <c r="AO129" s="283" t="s">
        <v>1638</v>
      </c>
      <c r="AP129" s="283">
        <v>9</v>
      </c>
      <c r="AQ129" s="567">
        <v>128</v>
      </c>
    </row>
    <row r="130" spans="24:43" x14ac:dyDescent="0.25">
      <c r="X130" s="259" t="s">
        <v>227</v>
      </c>
      <c r="Y130" s="248">
        <v>176</v>
      </c>
      <c r="Z130" s="248" t="s">
        <v>132</v>
      </c>
      <c r="AC130" s="289"/>
      <c r="AD130" s="254"/>
      <c r="AF130" s="263" t="s">
        <v>678</v>
      </c>
      <c r="AG130" s="264">
        <v>0</v>
      </c>
      <c r="AI130" s="278" t="str">
        <f t="shared" si="3"/>
        <v>41377Ε3α (ΙΑ)11Sκ14</v>
      </c>
      <c r="AJ130" s="287">
        <v>41377</v>
      </c>
      <c r="AK130" s="280" t="s">
        <v>936</v>
      </c>
      <c r="AL130" s="281">
        <v>11</v>
      </c>
      <c r="AM130" s="282" t="s">
        <v>1711</v>
      </c>
      <c r="AN130" s="283" t="s">
        <v>906</v>
      </c>
      <c r="AO130" s="283" t="s">
        <v>1639</v>
      </c>
      <c r="AP130" s="283">
        <v>10</v>
      </c>
      <c r="AQ130" s="567">
        <v>129</v>
      </c>
    </row>
    <row r="131" spans="24:43" x14ac:dyDescent="0.25">
      <c r="X131" s="252" t="s">
        <v>228</v>
      </c>
      <c r="Y131" s="248">
        <v>342</v>
      </c>
      <c r="Z131" s="248" t="s">
        <v>143</v>
      </c>
      <c r="AC131" s="289"/>
      <c r="AD131" s="254"/>
      <c r="AF131" s="263" t="s">
        <v>679</v>
      </c>
      <c r="AG131" s="264">
        <v>0</v>
      </c>
      <c r="AI131" s="278" t="str">
        <f t="shared" ref="AI131:AI194" si="4">AJ131&amp;AK131&amp;AL131&amp;AN131&amp;AO131</f>
        <v>41377Ε3α (ΙΑ)11Sκ16</v>
      </c>
      <c r="AJ131" s="287">
        <v>41377</v>
      </c>
      <c r="AK131" s="280" t="s">
        <v>936</v>
      </c>
      <c r="AL131" s="281">
        <v>11</v>
      </c>
      <c r="AM131" s="282" t="s">
        <v>1711</v>
      </c>
      <c r="AN131" s="283" t="s">
        <v>906</v>
      </c>
      <c r="AO131" s="283" t="s">
        <v>1640</v>
      </c>
      <c r="AP131" s="283">
        <v>11</v>
      </c>
      <c r="AQ131" s="567">
        <v>130</v>
      </c>
    </row>
    <row r="132" spans="24:43" x14ac:dyDescent="0.25">
      <c r="X132" s="252" t="s">
        <v>575</v>
      </c>
      <c r="Y132" s="248">
        <v>343</v>
      </c>
      <c r="Z132" s="248" t="s">
        <v>143</v>
      </c>
      <c r="AC132" s="289"/>
      <c r="AD132" s="254"/>
      <c r="AF132" s="263" t="s">
        <v>680</v>
      </c>
      <c r="AG132" s="264">
        <v>0</v>
      </c>
      <c r="AI132" s="278" t="str">
        <f t="shared" si="4"/>
        <v>41377Ε3α (ΣΤ)7Sα12</v>
      </c>
      <c r="AJ132" s="287">
        <v>41377</v>
      </c>
      <c r="AK132" s="280" t="s">
        <v>937</v>
      </c>
      <c r="AL132" s="281">
        <v>7</v>
      </c>
      <c r="AM132" s="282" t="s">
        <v>1707</v>
      </c>
      <c r="AN132" s="283" t="s">
        <v>906</v>
      </c>
      <c r="AO132" s="283" t="s">
        <v>1634</v>
      </c>
      <c r="AP132" s="283">
        <v>5</v>
      </c>
      <c r="AQ132" s="567">
        <v>131</v>
      </c>
    </row>
    <row r="133" spans="24:43" x14ac:dyDescent="0.25">
      <c r="X133" s="252" t="s">
        <v>229</v>
      </c>
      <c r="Y133" s="248">
        <v>209</v>
      </c>
      <c r="Z133" s="248" t="s">
        <v>130</v>
      </c>
      <c r="AC133" s="289"/>
      <c r="AD133" s="254"/>
      <c r="AF133" s="263" t="s">
        <v>681</v>
      </c>
      <c r="AG133" s="264">
        <v>8</v>
      </c>
      <c r="AI133" s="278" t="str">
        <f t="shared" si="4"/>
        <v>41377Ε3α (ΣΤ)7Sα14</v>
      </c>
      <c r="AJ133" s="287">
        <v>41377</v>
      </c>
      <c r="AK133" s="280" t="s">
        <v>937</v>
      </c>
      <c r="AL133" s="281">
        <v>7</v>
      </c>
      <c r="AM133" s="282" t="s">
        <v>1707</v>
      </c>
      <c r="AN133" s="283" t="s">
        <v>906</v>
      </c>
      <c r="AO133" s="283" t="s">
        <v>1635</v>
      </c>
      <c r="AP133" s="283">
        <v>6</v>
      </c>
      <c r="AQ133" s="567">
        <v>132</v>
      </c>
    </row>
    <row r="134" spans="24:43" x14ac:dyDescent="0.25">
      <c r="X134" s="252" t="s">
        <v>230</v>
      </c>
      <c r="Y134" s="248">
        <v>177</v>
      </c>
      <c r="Z134" s="248" t="s">
        <v>132</v>
      </c>
      <c r="AC134" s="289"/>
      <c r="AD134" s="254"/>
      <c r="AF134" s="263" t="s">
        <v>682</v>
      </c>
      <c r="AG134" s="264">
        <v>6</v>
      </c>
      <c r="AI134" s="278" t="str">
        <f t="shared" si="4"/>
        <v>41377Ε3α (ΣΤ)7Sα16</v>
      </c>
      <c r="AJ134" s="287">
        <v>41377</v>
      </c>
      <c r="AK134" s="280" t="s">
        <v>937</v>
      </c>
      <c r="AL134" s="281">
        <v>7</v>
      </c>
      <c r="AM134" s="282" t="s">
        <v>1707</v>
      </c>
      <c r="AN134" s="283" t="s">
        <v>906</v>
      </c>
      <c r="AO134" s="283" t="s">
        <v>1636</v>
      </c>
      <c r="AP134" s="283">
        <v>7</v>
      </c>
      <c r="AQ134" s="567">
        <v>133</v>
      </c>
    </row>
    <row r="135" spans="24:43" x14ac:dyDescent="0.25">
      <c r="X135" s="252" t="s">
        <v>1594</v>
      </c>
      <c r="Y135" s="248">
        <v>443</v>
      </c>
      <c r="Z135" s="248" t="s">
        <v>154</v>
      </c>
      <c r="AC135" s="289"/>
      <c r="AD135" s="254"/>
      <c r="AF135" s="263" t="s">
        <v>683</v>
      </c>
      <c r="AG135" s="264">
        <v>4</v>
      </c>
      <c r="AI135" s="278" t="str">
        <f t="shared" si="4"/>
        <v>41377Ε3α (ΣΤ)7Sκ12</v>
      </c>
      <c r="AJ135" s="287">
        <v>41377</v>
      </c>
      <c r="AK135" s="280" t="s">
        <v>937</v>
      </c>
      <c r="AL135" s="281">
        <v>7</v>
      </c>
      <c r="AM135" s="282" t="s">
        <v>1707</v>
      </c>
      <c r="AN135" s="283" t="s">
        <v>906</v>
      </c>
      <c r="AO135" s="283" t="s">
        <v>1638</v>
      </c>
      <c r="AP135" s="283">
        <v>9</v>
      </c>
      <c r="AQ135" s="567">
        <v>134</v>
      </c>
    </row>
    <row r="136" spans="24:43" x14ac:dyDescent="0.25">
      <c r="X136" s="252" t="s">
        <v>231</v>
      </c>
      <c r="Y136" s="248">
        <v>178</v>
      </c>
      <c r="Z136" s="248" t="s">
        <v>132</v>
      </c>
      <c r="AC136" s="289"/>
      <c r="AD136" s="254"/>
      <c r="AF136" s="263" t="s">
        <v>684</v>
      </c>
      <c r="AG136" s="264">
        <v>3</v>
      </c>
      <c r="AI136" s="278" t="str">
        <f t="shared" si="4"/>
        <v>41377Ε3α (ΣΤ)7Sκ14</v>
      </c>
      <c r="AJ136" s="287">
        <v>41377</v>
      </c>
      <c r="AK136" s="280" t="s">
        <v>937</v>
      </c>
      <c r="AL136" s="281">
        <v>7</v>
      </c>
      <c r="AM136" s="282" t="s">
        <v>1707</v>
      </c>
      <c r="AN136" s="283" t="s">
        <v>906</v>
      </c>
      <c r="AO136" s="283" t="s">
        <v>1639</v>
      </c>
      <c r="AP136" s="283">
        <v>10</v>
      </c>
      <c r="AQ136" s="567">
        <v>135</v>
      </c>
    </row>
    <row r="137" spans="24:43" x14ac:dyDescent="0.25">
      <c r="X137" s="252" t="s">
        <v>507</v>
      </c>
      <c r="Y137" s="248">
        <v>165</v>
      </c>
      <c r="Z137" s="248" t="s">
        <v>128</v>
      </c>
      <c r="AC137" s="289"/>
      <c r="AD137" s="254"/>
      <c r="AF137" s="263" t="s">
        <v>685</v>
      </c>
      <c r="AG137" s="264">
        <v>2</v>
      </c>
      <c r="AI137" s="278" t="str">
        <f t="shared" si="4"/>
        <v>41379TE (PECIN)15Sα16</v>
      </c>
      <c r="AJ137" s="287">
        <v>41379</v>
      </c>
      <c r="AK137" s="280" t="s">
        <v>938</v>
      </c>
      <c r="AL137" s="281">
        <v>15</v>
      </c>
      <c r="AM137" s="282" t="s">
        <v>1699</v>
      </c>
      <c r="AN137" s="283" t="s">
        <v>906</v>
      </c>
      <c r="AO137" s="283" t="s">
        <v>1636</v>
      </c>
      <c r="AP137" s="283">
        <v>7</v>
      </c>
      <c r="AQ137" s="567">
        <v>136</v>
      </c>
    </row>
    <row r="138" spans="24:43" x14ac:dyDescent="0.25">
      <c r="X138" s="252" t="s">
        <v>232</v>
      </c>
      <c r="Y138" s="248">
        <v>226</v>
      </c>
      <c r="Z138" s="248" t="s">
        <v>148</v>
      </c>
      <c r="AC138" s="289"/>
      <c r="AD138" s="254"/>
      <c r="AF138" s="263" t="s">
        <v>686</v>
      </c>
      <c r="AG138" s="264">
        <v>0</v>
      </c>
      <c r="AI138" s="278" t="str">
        <f t="shared" si="4"/>
        <v>41379TE (PECIN)15Sκ16</v>
      </c>
      <c r="AJ138" s="287">
        <v>41379</v>
      </c>
      <c r="AK138" s="280" t="s">
        <v>938</v>
      </c>
      <c r="AL138" s="281">
        <v>15</v>
      </c>
      <c r="AM138" s="282" t="s">
        <v>1699</v>
      </c>
      <c r="AN138" s="283" t="s">
        <v>906</v>
      </c>
      <c r="AO138" s="283" t="s">
        <v>1640</v>
      </c>
      <c r="AP138" s="283">
        <v>11</v>
      </c>
      <c r="AQ138" s="567">
        <v>137</v>
      </c>
    </row>
    <row r="139" spans="24:43" x14ac:dyDescent="0.25">
      <c r="X139" s="252" t="s">
        <v>233</v>
      </c>
      <c r="Y139" s="248">
        <v>179</v>
      </c>
      <c r="Z139" s="248" t="s">
        <v>132</v>
      </c>
      <c r="AC139" s="289"/>
      <c r="AD139" s="254"/>
      <c r="AF139" s="263" t="s">
        <v>687</v>
      </c>
      <c r="AG139" s="264">
        <v>0</v>
      </c>
      <c r="AI139" s="278" t="str">
        <f t="shared" si="4"/>
        <v>41379TE (PECIN)15Dκ16</v>
      </c>
      <c r="AJ139" s="287">
        <v>41379</v>
      </c>
      <c r="AK139" s="280" t="s">
        <v>938</v>
      </c>
      <c r="AL139" s="281">
        <v>15</v>
      </c>
      <c r="AM139" s="282" t="s">
        <v>1699</v>
      </c>
      <c r="AN139" s="283" t="s">
        <v>913</v>
      </c>
      <c r="AO139" s="283" t="s">
        <v>1640</v>
      </c>
      <c r="AP139" s="283">
        <v>19</v>
      </c>
      <c r="AQ139" s="567">
        <v>138</v>
      </c>
    </row>
    <row r="140" spans="24:43" x14ac:dyDescent="0.25">
      <c r="X140" s="252" t="s">
        <v>1595</v>
      </c>
      <c r="Y140" s="248">
        <v>491</v>
      </c>
      <c r="Z140" s="248" t="s">
        <v>125</v>
      </c>
      <c r="AC140" s="289"/>
      <c r="AD140" s="254"/>
      <c r="AF140" s="263" t="s">
        <v>688</v>
      </c>
      <c r="AG140" s="264">
        <v>60</v>
      </c>
      <c r="AI140" s="278" t="str">
        <f t="shared" si="4"/>
        <v>41383Ε2β (Δ)204Sα12</v>
      </c>
      <c r="AJ140" s="287">
        <v>41383</v>
      </c>
      <c r="AK140" s="280" t="s">
        <v>939</v>
      </c>
      <c r="AL140" s="281">
        <v>204</v>
      </c>
      <c r="AM140" s="282" t="s">
        <v>138</v>
      </c>
      <c r="AN140" s="283" t="s">
        <v>906</v>
      </c>
      <c r="AO140" s="284" t="s">
        <v>1634</v>
      </c>
      <c r="AP140" s="283">
        <v>5</v>
      </c>
      <c r="AQ140" s="567">
        <v>139</v>
      </c>
    </row>
    <row r="141" spans="24:43" x14ac:dyDescent="0.25">
      <c r="X141" s="252" t="s">
        <v>234</v>
      </c>
      <c r="Y141" s="248">
        <v>210</v>
      </c>
      <c r="Z141" s="248" t="s">
        <v>130</v>
      </c>
      <c r="AC141" s="289"/>
      <c r="AD141" s="254"/>
      <c r="AF141" s="263" t="s">
        <v>689</v>
      </c>
      <c r="AG141" s="264">
        <v>50</v>
      </c>
      <c r="AI141" s="278" t="str">
        <f t="shared" si="4"/>
        <v>41383Ε2β (Δ)204Dα12</v>
      </c>
      <c r="AJ141" s="287">
        <v>41383</v>
      </c>
      <c r="AK141" s="280" t="s">
        <v>939</v>
      </c>
      <c r="AL141" s="281">
        <v>204</v>
      </c>
      <c r="AM141" s="282" t="s">
        <v>138</v>
      </c>
      <c r="AN141" s="284" t="s">
        <v>913</v>
      </c>
      <c r="AO141" s="284" t="s">
        <v>1634</v>
      </c>
      <c r="AP141" s="283">
        <v>13</v>
      </c>
      <c r="AQ141" s="567">
        <v>140</v>
      </c>
    </row>
    <row r="142" spans="24:43" x14ac:dyDescent="0.25">
      <c r="X142" s="252" t="s">
        <v>235</v>
      </c>
      <c r="Y142" s="248">
        <v>137</v>
      </c>
      <c r="Z142" s="248" t="s">
        <v>128</v>
      </c>
      <c r="AC142" s="289"/>
      <c r="AD142" s="254"/>
      <c r="AF142" s="263" t="s">
        <v>690</v>
      </c>
      <c r="AG142" s="264">
        <v>30</v>
      </c>
      <c r="AI142" s="278" t="str">
        <f t="shared" si="4"/>
        <v>41383Ε2β (Δ)204Sκ12</v>
      </c>
      <c r="AJ142" s="287">
        <v>41383</v>
      </c>
      <c r="AK142" s="280" t="s">
        <v>939</v>
      </c>
      <c r="AL142" s="281">
        <v>204</v>
      </c>
      <c r="AM142" s="282" t="s">
        <v>138</v>
      </c>
      <c r="AN142" s="283" t="s">
        <v>906</v>
      </c>
      <c r="AO142" s="284" t="s">
        <v>1638</v>
      </c>
      <c r="AP142" s="283">
        <v>9</v>
      </c>
      <c r="AQ142" s="567">
        <v>145</v>
      </c>
    </row>
    <row r="143" spans="24:43" x14ac:dyDescent="0.25">
      <c r="X143" s="252" t="s">
        <v>1596</v>
      </c>
      <c r="Y143" s="248">
        <v>508</v>
      </c>
      <c r="Z143" s="248" t="s">
        <v>148</v>
      </c>
      <c r="AC143" s="289"/>
      <c r="AD143" s="254"/>
      <c r="AF143" s="263" t="s">
        <v>691</v>
      </c>
      <c r="AG143" s="264">
        <v>20</v>
      </c>
      <c r="AI143" s="278" t="str">
        <f t="shared" si="4"/>
        <v>41383Ε2β (Δ)204Dκ12</v>
      </c>
      <c r="AJ143" s="287">
        <v>41383</v>
      </c>
      <c r="AK143" s="280" t="s">
        <v>939</v>
      </c>
      <c r="AL143" s="281">
        <v>204</v>
      </c>
      <c r="AM143" s="282" t="s">
        <v>138</v>
      </c>
      <c r="AN143" s="284" t="s">
        <v>913</v>
      </c>
      <c r="AO143" s="284" t="s">
        <v>1638</v>
      </c>
      <c r="AP143" s="283">
        <v>17</v>
      </c>
      <c r="AQ143" s="567">
        <v>146</v>
      </c>
    </row>
    <row r="144" spans="24:43" x14ac:dyDescent="0.25">
      <c r="X144" s="252" t="s">
        <v>236</v>
      </c>
      <c r="Y144" s="248">
        <v>344</v>
      </c>
      <c r="Z144" s="248" t="s">
        <v>143</v>
      </c>
      <c r="AC144" s="289"/>
      <c r="AD144" s="254"/>
      <c r="AF144" s="263" t="s">
        <v>692</v>
      </c>
      <c r="AG144" s="264">
        <v>16</v>
      </c>
      <c r="AI144" s="278" t="str">
        <f t="shared" si="4"/>
        <v>41383Ε2β (Δ)219Sα14</v>
      </c>
      <c r="AJ144" s="287">
        <v>41383</v>
      </c>
      <c r="AK144" s="280" t="s">
        <v>939</v>
      </c>
      <c r="AL144" s="281">
        <v>219</v>
      </c>
      <c r="AM144" s="282" t="s">
        <v>305</v>
      </c>
      <c r="AN144" s="283" t="s">
        <v>906</v>
      </c>
      <c r="AO144" s="284" t="s">
        <v>1635</v>
      </c>
      <c r="AP144" s="283">
        <v>6</v>
      </c>
      <c r="AQ144" s="567">
        <v>141</v>
      </c>
    </row>
    <row r="145" spans="24:43" x14ac:dyDescent="0.25">
      <c r="X145" s="252" t="s">
        <v>1597</v>
      </c>
      <c r="Y145" s="248">
        <v>417</v>
      </c>
      <c r="Z145" s="248" t="s">
        <v>134</v>
      </c>
      <c r="AC145" s="289"/>
      <c r="AD145" s="254"/>
      <c r="AF145" s="263" t="s">
        <v>693</v>
      </c>
      <c r="AG145" s="264">
        <v>10</v>
      </c>
      <c r="AI145" s="278" t="str">
        <f t="shared" si="4"/>
        <v>41383Ε2β (Δ)219Dα14</v>
      </c>
      <c r="AJ145" s="287">
        <v>41383</v>
      </c>
      <c r="AK145" s="280" t="s">
        <v>939</v>
      </c>
      <c r="AL145" s="281">
        <v>219</v>
      </c>
      <c r="AM145" s="282" t="s">
        <v>305</v>
      </c>
      <c r="AN145" s="284" t="s">
        <v>913</v>
      </c>
      <c r="AO145" s="284" t="s">
        <v>1635</v>
      </c>
      <c r="AP145" s="283">
        <v>14</v>
      </c>
      <c r="AQ145" s="567">
        <v>142</v>
      </c>
    </row>
    <row r="146" spans="24:43" x14ac:dyDescent="0.25">
      <c r="X146" s="252" t="s">
        <v>237</v>
      </c>
      <c r="Y146" s="248">
        <v>429</v>
      </c>
      <c r="Z146" s="248" t="s">
        <v>134</v>
      </c>
      <c r="AC146" s="289"/>
      <c r="AD146" s="254"/>
      <c r="AF146" s="263" t="s">
        <v>1366</v>
      </c>
      <c r="AG146" s="264">
        <v>4</v>
      </c>
      <c r="AI146" s="278" t="str">
        <f t="shared" si="4"/>
        <v>41383Ε2β (Δ)219Sα16</v>
      </c>
      <c r="AJ146" s="287">
        <v>41383</v>
      </c>
      <c r="AK146" s="280" t="s">
        <v>939</v>
      </c>
      <c r="AL146" s="281">
        <v>219</v>
      </c>
      <c r="AM146" s="282" t="s">
        <v>305</v>
      </c>
      <c r="AN146" s="283" t="s">
        <v>906</v>
      </c>
      <c r="AO146" s="284" t="s">
        <v>1636</v>
      </c>
      <c r="AP146" s="283">
        <v>7</v>
      </c>
      <c r="AQ146" s="567">
        <v>143</v>
      </c>
    </row>
    <row r="147" spans="24:43" x14ac:dyDescent="0.25">
      <c r="X147" s="252" t="s">
        <v>1598</v>
      </c>
      <c r="Y147" s="248">
        <v>502</v>
      </c>
      <c r="Z147" s="248" t="s">
        <v>140</v>
      </c>
      <c r="AC147" s="289"/>
      <c r="AD147" s="254"/>
      <c r="AF147" s="263" t="s">
        <v>1367</v>
      </c>
      <c r="AG147" s="264">
        <v>4</v>
      </c>
      <c r="AI147" s="278" t="str">
        <f t="shared" si="4"/>
        <v>41383Ε2β (Δ)219Dα16</v>
      </c>
      <c r="AJ147" s="287">
        <v>41383</v>
      </c>
      <c r="AK147" s="280" t="s">
        <v>939</v>
      </c>
      <c r="AL147" s="281">
        <v>219</v>
      </c>
      <c r="AM147" s="282" t="s">
        <v>305</v>
      </c>
      <c r="AN147" s="284" t="s">
        <v>913</v>
      </c>
      <c r="AO147" s="284" t="s">
        <v>1636</v>
      </c>
      <c r="AP147" s="283">
        <v>15</v>
      </c>
      <c r="AQ147" s="567">
        <v>144</v>
      </c>
    </row>
    <row r="148" spans="24:43" x14ac:dyDescent="0.25">
      <c r="X148" s="252" t="s">
        <v>238</v>
      </c>
      <c r="Y148" s="248">
        <v>227</v>
      </c>
      <c r="Z148" s="248" t="s">
        <v>148</v>
      </c>
      <c r="AC148" s="289"/>
      <c r="AD148" s="254"/>
      <c r="AF148" s="263" t="s">
        <v>1368</v>
      </c>
      <c r="AG148" s="264">
        <v>2</v>
      </c>
      <c r="AI148" s="278" t="str">
        <f t="shared" si="4"/>
        <v>41383Ε2β (Δ)219Sκ14</v>
      </c>
      <c r="AJ148" s="287">
        <v>41383</v>
      </c>
      <c r="AK148" s="280" t="s">
        <v>939</v>
      </c>
      <c r="AL148" s="281">
        <v>219</v>
      </c>
      <c r="AM148" s="282" t="s">
        <v>305</v>
      </c>
      <c r="AN148" s="283" t="s">
        <v>906</v>
      </c>
      <c r="AO148" s="284" t="s">
        <v>1639</v>
      </c>
      <c r="AP148" s="283">
        <v>10</v>
      </c>
      <c r="AQ148" s="567">
        <v>147</v>
      </c>
    </row>
    <row r="149" spans="24:43" x14ac:dyDescent="0.25">
      <c r="X149" s="252" t="s">
        <v>239</v>
      </c>
      <c r="Y149" s="248">
        <v>228</v>
      </c>
      <c r="Z149" s="248" t="s">
        <v>148</v>
      </c>
      <c r="AC149" s="289"/>
      <c r="AD149" s="254"/>
      <c r="AF149" s="263" t="s">
        <v>1369</v>
      </c>
      <c r="AG149" s="264">
        <v>2</v>
      </c>
      <c r="AI149" s="278" t="str">
        <f t="shared" si="4"/>
        <v>41383Ε2β (Δ)219Dκ14</v>
      </c>
      <c r="AJ149" s="287">
        <v>41383</v>
      </c>
      <c r="AK149" s="280" t="s">
        <v>939</v>
      </c>
      <c r="AL149" s="281">
        <v>219</v>
      </c>
      <c r="AM149" s="282" t="s">
        <v>305</v>
      </c>
      <c r="AN149" s="284" t="s">
        <v>913</v>
      </c>
      <c r="AO149" s="284" t="s">
        <v>1639</v>
      </c>
      <c r="AP149" s="283">
        <v>18</v>
      </c>
      <c r="AQ149" s="567">
        <v>148</v>
      </c>
    </row>
    <row r="150" spans="24:43" x14ac:dyDescent="0.25">
      <c r="X150" s="252" t="s">
        <v>240</v>
      </c>
      <c r="Y150" s="248">
        <v>273</v>
      </c>
      <c r="Z150" s="248" t="s">
        <v>140</v>
      </c>
      <c r="AC150" s="289"/>
      <c r="AD150" s="254"/>
      <c r="AF150" s="263" t="s">
        <v>694</v>
      </c>
      <c r="AG150" s="264">
        <v>0</v>
      </c>
      <c r="AI150" s="278" t="str">
        <f t="shared" si="4"/>
        <v>41383Ε2β (Δ)219Sκ16</v>
      </c>
      <c r="AJ150" s="287">
        <v>41383</v>
      </c>
      <c r="AK150" s="280" t="s">
        <v>939</v>
      </c>
      <c r="AL150" s="281">
        <v>219</v>
      </c>
      <c r="AM150" s="282" t="s">
        <v>305</v>
      </c>
      <c r="AN150" s="283" t="s">
        <v>906</v>
      </c>
      <c r="AO150" s="284" t="s">
        <v>1640</v>
      </c>
      <c r="AP150" s="283">
        <v>11</v>
      </c>
      <c r="AQ150" s="567">
        <v>149</v>
      </c>
    </row>
    <row r="151" spans="24:43" x14ac:dyDescent="0.25">
      <c r="X151" s="252" t="s">
        <v>1599</v>
      </c>
      <c r="Y151" s="248">
        <v>466</v>
      </c>
      <c r="Z151" s="248" t="s">
        <v>132</v>
      </c>
      <c r="AC151" s="289"/>
      <c r="AD151" s="254"/>
      <c r="AF151" s="263" t="s">
        <v>1370</v>
      </c>
      <c r="AG151" s="264">
        <v>0</v>
      </c>
      <c r="AI151" s="278" t="str">
        <f t="shared" si="4"/>
        <v>41383Ε2β (Δ)219Dκ16</v>
      </c>
      <c r="AJ151" s="287">
        <v>41383</v>
      </c>
      <c r="AK151" s="280" t="s">
        <v>939</v>
      </c>
      <c r="AL151" s="281">
        <v>219</v>
      </c>
      <c r="AM151" s="282" t="s">
        <v>305</v>
      </c>
      <c r="AN151" s="284" t="s">
        <v>913</v>
      </c>
      <c r="AO151" s="284" t="s">
        <v>1640</v>
      </c>
      <c r="AP151" s="283">
        <v>19</v>
      </c>
      <c r="AQ151" s="567">
        <v>150</v>
      </c>
    </row>
    <row r="152" spans="24:43" x14ac:dyDescent="0.25">
      <c r="X152" s="252" t="s">
        <v>241</v>
      </c>
      <c r="Y152" s="248">
        <v>303</v>
      </c>
      <c r="Z152" s="248" t="s">
        <v>156</v>
      </c>
      <c r="AC152" s="289"/>
      <c r="AD152" s="254"/>
      <c r="AF152" s="263" t="s">
        <v>1371</v>
      </c>
      <c r="AG152" s="264">
        <v>0</v>
      </c>
      <c r="AI152" s="278" t="str">
        <f t="shared" si="4"/>
        <v>41383Ε2β (Ε)256Sα12</v>
      </c>
      <c r="AJ152" s="287">
        <v>41383</v>
      </c>
      <c r="AK152" s="280" t="s">
        <v>940</v>
      </c>
      <c r="AL152" s="281">
        <v>256</v>
      </c>
      <c r="AM152" s="282" t="s">
        <v>391</v>
      </c>
      <c r="AN152" s="283" t="s">
        <v>906</v>
      </c>
      <c r="AO152" s="284" t="s">
        <v>1634</v>
      </c>
      <c r="AP152" s="283">
        <v>5</v>
      </c>
      <c r="AQ152" s="567">
        <v>151</v>
      </c>
    </row>
    <row r="153" spans="24:43" x14ac:dyDescent="0.25">
      <c r="X153" s="252" t="s">
        <v>242</v>
      </c>
      <c r="Y153" s="248">
        <v>109</v>
      </c>
      <c r="Z153" s="248" t="s">
        <v>154</v>
      </c>
      <c r="AC153" s="289"/>
      <c r="AD153" s="254"/>
      <c r="AF153" s="263" t="s">
        <v>695</v>
      </c>
      <c r="AG153" s="264">
        <v>0</v>
      </c>
      <c r="AI153" s="278" t="str">
        <f t="shared" si="4"/>
        <v>41383Ε2β (Ε)256Dα12</v>
      </c>
      <c r="AJ153" s="287">
        <v>41383</v>
      </c>
      <c r="AK153" s="280" t="s">
        <v>940</v>
      </c>
      <c r="AL153" s="281">
        <v>256</v>
      </c>
      <c r="AM153" s="282" t="s">
        <v>391</v>
      </c>
      <c r="AN153" s="284" t="s">
        <v>913</v>
      </c>
      <c r="AO153" s="284" t="s">
        <v>1634</v>
      </c>
      <c r="AP153" s="283">
        <v>13</v>
      </c>
      <c r="AQ153" s="567">
        <v>152</v>
      </c>
    </row>
    <row r="154" spans="24:43" x14ac:dyDescent="0.25">
      <c r="X154" s="252" t="s">
        <v>243</v>
      </c>
      <c r="Y154" s="248">
        <v>181</v>
      </c>
      <c r="Z154" s="248" t="s">
        <v>132</v>
      </c>
      <c r="AC154" s="289"/>
      <c r="AD154" s="254"/>
      <c r="AF154" s="263" t="s">
        <v>696</v>
      </c>
      <c r="AG154" s="264">
        <v>0</v>
      </c>
      <c r="AI154" s="278" t="str">
        <f t="shared" si="4"/>
        <v>41383Ε2β (Ε)256Sα16</v>
      </c>
      <c r="AJ154" s="287">
        <v>41383</v>
      </c>
      <c r="AK154" s="280" t="s">
        <v>940</v>
      </c>
      <c r="AL154" s="281">
        <v>256</v>
      </c>
      <c r="AM154" s="282" t="s">
        <v>391</v>
      </c>
      <c r="AN154" s="283" t="s">
        <v>906</v>
      </c>
      <c r="AO154" s="284" t="s">
        <v>1636</v>
      </c>
      <c r="AP154" s="283">
        <v>7</v>
      </c>
      <c r="AQ154" s="567">
        <v>155</v>
      </c>
    </row>
    <row r="155" spans="24:43" x14ac:dyDescent="0.25">
      <c r="X155" s="252" t="s">
        <v>244</v>
      </c>
      <c r="Y155" s="248">
        <v>229</v>
      </c>
      <c r="Z155" s="248" t="s">
        <v>148</v>
      </c>
      <c r="AC155" s="289"/>
      <c r="AD155" s="254"/>
      <c r="AF155" s="263" t="s">
        <v>697</v>
      </c>
      <c r="AG155" s="264">
        <v>0</v>
      </c>
      <c r="AI155" s="278" t="str">
        <f t="shared" si="4"/>
        <v>41383Ε2β (Ε)256Dα16</v>
      </c>
      <c r="AJ155" s="287">
        <v>41383</v>
      </c>
      <c r="AK155" s="280" t="s">
        <v>940</v>
      </c>
      <c r="AL155" s="281">
        <v>256</v>
      </c>
      <c r="AM155" s="282" t="s">
        <v>391</v>
      </c>
      <c r="AN155" s="284" t="s">
        <v>913</v>
      </c>
      <c r="AO155" s="284" t="s">
        <v>1636</v>
      </c>
      <c r="AP155" s="283">
        <v>15</v>
      </c>
      <c r="AQ155" s="567">
        <v>156</v>
      </c>
    </row>
    <row r="156" spans="24:43" x14ac:dyDescent="0.25">
      <c r="X156" s="252" t="s">
        <v>1600</v>
      </c>
      <c r="Y156" s="248">
        <v>453</v>
      </c>
      <c r="Z156" s="248" t="s">
        <v>154</v>
      </c>
      <c r="AC156" s="289"/>
      <c r="AD156" s="254"/>
      <c r="AF156" s="263" t="s">
        <v>698</v>
      </c>
      <c r="AG156" s="264">
        <v>16</v>
      </c>
      <c r="AI156" s="278" t="str">
        <f t="shared" si="4"/>
        <v>41383Ε2β (Ε)256Sκ12</v>
      </c>
      <c r="AJ156" s="287">
        <v>41383</v>
      </c>
      <c r="AK156" s="280" t="s">
        <v>940</v>
      </c>
      <c r="AL156" s="281">
        <v>256</v>
      </c>
      <c r="AM156" s="282" t="s">
        <v>391</v>
      </c>
      <c r="AN156" s="283" t="s">
        <v>906</v>
      </c>
      <c r="AO156" s="284" t="s">
        <v>1638</v>
      </c>
      <c r="AP156" s="283">
        <v>9</v>
      </c>
      <c r="AQ156" s="567">
        <v>157</v>
      </c>
    </row>
    <row r="157" spans="24:43" x14ac:dyDescent="0.25">
      <c r="X157" s="252" t="s">
        <v>1601</v>
      </c>
      <c r="Y157" s="248">
        <v>503</v>
      </c>
      <c r="Z157" s="248" t="s">
        <v>140</v>
      </c>
      <c r="AC157" s="289"/>
      <c r="AD157" s="254"/>
      <c r="AF157" s="263" t="s">
        <v>699</v>
      </c>
      <c r="AG157" s="264">
        <v>12</v>
      </c>
      <c r="AI157" s="278" t="str">
        <f t="shared" si="4"/>
        <v>41383Ε2β (Ε)256Dκ12</v>
      </c>
      <c r="AJ157" s="287">
        <v>41383</v>
      </c>
      <c r="AK157" s="280" t="s">
        <v>940</v>
      </c>
      <c r="AL157" s="281">
        <v>256</v>
      </c>
      <c r="AM157" s="282" t="s">
        <v>391</v>
      </c>
      <c r="AN157" s="284" t="s">
        <v>913</v>
      </c>
      <c r="AO157" s="284" t="s">
        <v>1638</v>
      </c>
      <c r="AP157" s="283">
        <v>17</v>
      </c>
      <c r="AQ157" s="567">
        <v>158</v>
      </c>
    </row>
    <row r="158" spans="24:43" x14ac:dyDescent="0.25">
      <c r="X158" s="252" t="s">
        <v>1602</v>
      </c>
      <c r="Y158" s="248">
        <v>471</v>
      </c>
      <c r="Z158" s="248" t="s">
        <v>148</v>
      </c>
      <c r="AC158" s="289"/>
      <c r="AD158" s="254"/>
      <c r="AF158" s="263" t="s">
        <v>700</v>
      </c>
      <c r="AG158" s="264">
        <v>8</v>
      </c>
      <c r="AI158" s="278" t="str">
        <f t="shared" si="4"/>
        <v>41383Ε2β (Ε)256Sκ16</v>
      </c>
      <c r="AJ158" s="287">
        <v>41383</v>
      </c>
      <c r="AK158" s="280" t="s">
        <v>940</v>
      </c>
      <c r="AL158" s="281">
        <v>256</v>
      </c>
      <c r="AM158" s="282" t="s">
        <v>391</v>
      </c>
      <c r="AN158" s="283" t="s">
        <v>906</v>
      </c>
      <c r="AO158" s="284" t="s">
        <v>1640</v>
      </c>
      <c r="AP158" s="283">
        <v>11</v>
      </c>
      <c r="AQ158" s="567">
        <v>161</v>
      </c>
    </row>
    <row r="159" spans="24:43" x14ac:dyDescent="0.25">
      <c r="X159" s="252" t="s">
        <v>1603</v>
      </c>
      <c r="Y159" s="248">
        <v>472</v>
      </c>
      <c r="Z159" s="248" t="s">
        <v>148</v>
      </c>
      <c r="AC159" s="289"/>
      <c r="AD159" s="254"/>
      <c r="AF159" s="263" t="s">
        <v>701</v>
      </c>
      <c r="AG159" s="264">
        <v>6</v>
      </c>
      <c r="AI159" s="278" t="str">
        <f t="shared" si="4"/>
        <v>41383Ε2β (Ε)244Sα14</v>
      </c>
      <c r="AJ159" s="287">
        <v>41383</v>
      </c>
      <c r="AK159" s="280" t="s">
        <v>940</v>
      </c>
      <c r="AL159" s="281">
        <v>244</v>
      </c>
      <c r="AM159" s="282" t="s">
        <v>325</v>
      </c>
      <c r="AN159" s="284" t="s">
        <v>906</v>
      </c>
      <c r="AO159" s="284" t="s">
        <v>1635</v>
      </c>
      <c r="AP159" s="283">
        <v>6</v>
      </c>
      <c r="AQ159" s="567">
        <v>153</v>
      </c>
    </row>
    <row r="160" spans="24:43" x14ac:dyDescent="0.25">
      <c r="X160" s="252" t="s">
        <v>245</v>
      </c>
      <c r="Y160" s="248">
        <v>211</v>
      </c>
      <c r="Z160" s="248" t="s">
        <v>130</v>
      </c>
      <c r="AC160" s="289"/>
      <c r="AD160" s="254"/>
      <c r="AF160" s="263" t="s">
        <v>702</v>
      </c>
      <c r="AG160" s="264">
        <v>4</v>
      </c>
      <c r="AI160" s="278" t="str">
        <f t="shared" si="4"/>
        <v>41383Ε2β (Ε)244Dα14</v>
      </c>
      <c r="AJ160" s="287">
        <v>41383</v>
      </c>
      <c r="AK160" s="280" t="s">
        <v>940</v>
      </c>
      <c r="AL160" s="281">
        <v>244</v>
      </c>
      <c r="AM160" s="282" t="s">
        <v>325</v>
      </c>
      <c r="AN160" s="283" t="s">
        <v>913</v>
      </c>
      <c r="AO160" s="284" t="s">
        <v>1635</v>
      </c>
      <c r="AP160" s="283">
        <v>14</v>
      </c>
      <c r="AQ160" s="567">
        <v>154</v>
      </c>
    </row>
    <row r="161" spans="24:43" x14ac:dyDescent="0.25">
      <c r="X161" s="252" t="s">
        <v>246</v>
      </c>
      <c r="Y161" s="248">
        <v>379</v>
      </c>
      <c r="Z161" s="248" t="s">
        <v>125</v>
      </c>
      <c r="AC161" s="289"/>
      <c r="AD161" s="254"/>
      <c r="AF161" s="263" t="s">
        <v>703</v>
      </c>
      <c r="AG161" s="264">
        <v>0</v>
      </c>
      <c r="AI161" s="278" t="str">
        <f t="shared" si="4"/>
        <v>41383Ε2β (Ε)244Sκ14</v>
      </c>
      <c r="AJ161" s="287">
        <v>41383</v>
      </c>
      <c r="AK161" s="280" t="s">
        <v>940</v>
      </c>
      <c r="AL161" s="281">
        <v>244</v>
      </c>
      <c r="AM161" s="282" t="s">
        <v>325</v>
      </c>
      <c r="AN161" s="284" t="s">
        <v>906</v>
      </c>
      <c r="AO161" s="284" t="s">
        <v>1639</v>
      </c>
      <c r="AP161" s="283">
        <v>10</v>
      </c>
      <c r="AQ161" s="567">
        <v>159</v>
      </c>
    </row>
    <row r="162" spans="24:43" x14ac:dyDescent="0.25">
      <c r="X162" s="252" t="s">
        <v>1604</v>
      </c>
      <c r="Y162" s="248">
        <v>492</v>
      </c>
      <c r="Z162" s="248" t="s">
        <v>125</v>
      </c>
      <c r="AC162" s="289"/>
      <c r="AD162" s="254"/>
      <c r="AF162" s="263" t="s">
        <v>704</v>
      </c>
      <c r="AG162" s="264">
        <v>0</v>
      </c>
      <c r="AI162" s="278" t="str">
        <f t="shared" si="4"/>
        <v>41383Ε2β (Ε)244Dκ14</v>
      </c>
      <c r="AJ162" s="287">
        <v>41383</v>
      </c>
      <c r="AK162" s="280" t="s">
        <v>940</v>
      </c>
      <c r="AL162" s="281">
        <v>244</v>
      </c>
      <c r="AM162" s="282" t="s">
        <v>325</v>
      </c>
      <c r="AN162" s="283" t="s">
        <v>913</v>
      </c>
      <c r="AO162" s="284" t="s">
        <v>1639</v>
      </c>
      <c r="AP162" s="283">
        <v>18</v>
      </c>
      <c r="AQ162" s="567">
        <v>160</v>
      </c>
    </row>
    <row r="163" spans="24:43" x14ac:dyDescent="0.25">
      <c r="X163" s="252" t="s">
        <v>1605</v>
      </c>
      <c r="Y163" s="248">
        <v>504</v>
      </c>
      <c r="Z163" s="248" t="s">
        <v>140</v>
      </c>
      <c r="AC163" s="289"/>
      <c r="AD163" s="254"/>
      <c r="AF163" s="255" t="s">
        <v>706</v>
      </c>
      <c r="AG163" s="256">
        <v>0</v>
      </c>
      <c r="AI163" s="278" t="str">
        <f t="shared" si="4"/>
        <v>41383Ε2β (Η)360Sα12</v>
      </c>
      <c r="AJ163" s="287">
        <v>41383</v>
      </c>
      <c r="AK163" s="280" t="s">
        <v>941</v>
      </c>
      <c r="AL163" s="281">
        <v>360</v>
      </c>
      <c r="AM163" s="282" t="s">
        <v>354</v>
      </c>
      <c r="AN163" s="283" t="s">
        <v>906</v>
      </c>
      <c r="AO163" s="284" t="s">
        <v>1634</v>
      </c>
      <c r="AP163" s="283">
        <v>5</v>
      </c>
      <c r="AQ163" s="567">
        <v>162</v>
      </c>
    </row>
    <row r="164" spans="24:43" x14ac:dyDescent="0.25">
      <c r="X164" s="252" t="s">
        <v>247</v>
      </c>
      <c r="Y164" s="248">
        <v>138</v>
      </c>
      <c r="Z164" s="248" t="s">
        <v>128</v>
      </c>
      <c r="AC164" s="289"/>
      <c r="AD164" s="254"/>
      <c r="AF164" s="255" t="s">
        <v>707</v>
      </c>
      <c r="AG164" s="256">
        <v>0</v>
      </c>
      <c r="AI164" s="278" t="str">
        <f t="shared" si="4"/>
        <v>41383Ε2β (Η)360Dα12</v>
      </c>
      <c r="AJ164" s="287">
        <v>41383</v>
      </c>
      <c r="AK164" s="280" t="s">
        <v>941</v>
      </c>
      <c r="AL164" s="281">
        <v>360</v>
      </c>
      <c r="AM164" s="282" t="s">
        <v>354</v>
      </c>
      <c r="AN164" s="284" t="s">
        <v>913</v>
      </c>
      <c r="AO164" s="284" t="s">
        <v>1634</v>
      </c>
      <c r="AP164" s="283">
        <v>13</v>
      </c>
      <c r="AQ164" s="567">
        <v>163</v>
      </c>
    </row>
    <row r="165" spans="24:43" x14ac:dyDescent="0.25">
      <c r="X165" s="252" t="s">
        <v>248</v>
      </c>
      <c r="Y165" s="248">
        <v>430</v>
      </c>
      <c r="Z165" s="248" t="s">
        <v>134</v>
      </c>
      <c r="AC165" s="289"/>
      <c r="AD165" s="254"/>
      <c r="AF165" s="255" t="s">
        <v>708</v>
      </c>
      <c r="AG165" s="256">
        <v>0</v>
      </c>
      <c r="AI165" s="278" t="str">
        <f t="shared" si="4"/>
        <v>41383Ε2β (Η)360Sκ12</v>
      </c>
      <c r="AJ165" s="287">
        <v>41383</v>
      </c>
      <c r="AK165" s="280" t="s">
        <v>941</v>
      </c>
      <c r="AL165" s="281">
        <v>360</v>
      </c>
      <c r="AM165" s="282" t="s">
        <v>354</v>
      </c>
      <c r="AN165" s="283" t="s">
        <v>906</v>
      </c>
      <c r="AO165" s="284" t="s">
        <v>1638</v>
      </c>
      <c r="AP165" s="283">
        <v>9</v>
      </c>
      <c r="AQ165" s="567">
        <v>166</v>
      </c>
    </row>
    <row r="166" spans="24:43" x14ac:dyDescent="0.25">
      <c r="X166" s="252" t="s">
        <v>249</v>
      </c>
      <c r="Y166" s="248">
        <v>232</v>
      </c>
      <c r="Z166" s="248" t="s">
        <v>148</v>
      </c>
      <c r="AC166" s="289"/>
      <c r="AD166" s="254"/>
      <c r="AF166" s="255" t="s">
        <v>710</v>
      </c>
      <c r="AG166" s="256">
        <v>0</v>
      </c>
      <c r="AI166" s="278" t="str">
        <f t="shared" si="4"/>
        <v>41383Ε2β (Η)360Dκ12</v>
      </c>
      <c r="AJ166" s="287">
        <v>41383</v>
      </c>
      <c r="AK166" s="280" t="s">
        <v>941</v>
      </c>
      <c r="AL166" s="281">
        <v>360</v>
      </c>
      <c r="AM166" s="282" t="s">
        <v>354</v>
      </c>
      <c r="AN166" s="284" t="s">
        <v>913</v>
      </c>
      <c r="AO166" s="284" t="s">
        <v>1638</v>
      </c>
      <c r="AP166" s="283">
        <v>17</v>
      </c>
      <c r="AQ166" s="567">
        <v>167</v>
      </c>
    </row>
    <row r="167" spans="24:43" x14ac:dyDescent="0.25">
      <c r="X167" s="252" t="s">
        <v>250</v>
      </c>
      <c r="Y167" s="248">
        <v>345</v>
      </c>
      <c r="Z167" s="248" t="s">
        <v>143</v>
      </c>
      <c r="AC167" s="289"/>
      <c r="AD167" s="254"/>
      <c r="AF167" s="255" t="s">
        <v>711</v>
      </c>
      <c r="AG167" s="256">
        <v>0</v>
      </c>
      <c r="AI167" s="278" t="str">
        <f t="shared" si="4"/>
        <v>41383Ε2β (Η)359Sα14</v>
      </c>
      <c r="AJ167" s="287">
        <v>41383</v>
      </c>
      <c r="AK167" s="280" t="s">
        <v>941</v>
      </c>
      <c r="AL167" s="281">
        <v>359</v>
      </c>
      <c r="AM167" s="282" t="s">
        <v>334</v>
      </c>
      <c r="AN167" s="283" t="s">
        <v>906</v>
      </c>
      <c r="AO167" s="284" t="s">
        <v>1635</v>
      </c>
      <c r="AP167" s="283">
        <v>6</v>
      </c>
      <c r="AQ167" s="567">
        <v>164</v>
      </c>
    </row>
    <row r="168" spans="24:43" x14ac:dyDescent="0.25">
      <c r="X168" s="252" t="s">
        <v>251</v>
      </c>
      <c r="Y168" s="248">
        <v>346</v>
      </c>
      <c r="Z168" s="248" t="s">
        <v>143</v>
      </c>
      <c r="AC168" s="289"/>
      <c r="AD168" s="254"/>
      <c r="AF168" s="255" t="s">
        <v>705</v>
      </c>
      <c r="AG168" s="256">
        <v>0</v>
      </c>
      <c r="AI168" s="278" t="str">
        <f t="shared" si="4"/>
        <v>41383Ε2β (Η)359Dα14</v>
      </c>
      <c r="AJ168" s="287">
        <v>41383</v>
      </c>
      <c r="AK168" s="280" t="s">
        <v>941</v>
      </c>
      <c r="AL168" s="281">
        <v>359</v>
      </c>
      <c r="AM168" s="282" t="s">
        <v>334</v>
      </c>
      <c r="AN168" s="284" t="s">
        <v>913</v>
      </c>
      <c r="AO168" s="284" t="s">
        <v>1635</v>
      </c>
      <c r="AP168" s="283">
        <v>14</v>
      </c>
      <c r="AQ168" s="567">
        <v>165</v>
      </c>
    </row>
    <row r="169" spans="24:43" x14ac:dyDescent="0.25">
      <c r="X169" s="252" t="s">
        <v>252</v>
      </c>
      <c r="Y169" s="248">
        <v>304</v>
      </c>
      <c r="Z169" s="248" t="s">
        <v>156</v>
      </c>
      <c r="AC169" s="289"/>
      <c r="AD169" s="254"/>
      <c r="AF169" s="255" t="s">
        <v>1372</v>
      </c>
      <c r="AG169" s="256">
        <v>0</v>
      </c>
      <c r="AI169" s="278" t="str">
        <f t="shared" si="4"/>
        <v>41383Ε2β (Η)359Sκ14</v>
      </c>
      <c r="AJ169" s="287">
        <v>41383</v>
      </c>
      <c r="AK169" s="280" t="s">
        <v>941</v>
      </c>
      <c r="AL169" s="281">
        <v>359</v>
      </c>
      <c r="AM169" s="282" t="s">
        <v>334</v>
      </c>
      <c r="AN169" s="283" t="s">
        <v>906</v>
      </c>
      <c r="AO169" s="284" t="s">
        <v>1639</v>
      </c>
      <c r="AP169" s="283">
        <v>10</v>
      </c>
      <c r="AQ169" s="567">
        <v>168</v>
      </c>
    </row>
    <row r="170" spans="24:43" x14ac:dyDescent="0.25">
      <c r="X170" s="252" t="s">
        <v>253</v>
      </c>
      <c r="Y170" s="248">
        <v>381</v>
      </c>
      <c r="Z170" s="248" t="s">
        <v>125</v>
      </c>
      <c r="AC170" s="289"/>
      <c r="AD170" s="254"/>
      <c r="AF170" s="255" t="s">
        <v>1374</v>
      </c>
      <c r="AG170" s="256">
        <v>0</v>
      </c>
      <c r="AI170" s="278" t="str">
        <f t="shared" si="4"/>
        <v>41383Ε2β (Η)359Dκ14</v>
      </c>
      <c r="AJ170" s="287">
        <v>41383</v>
      </c>
      <c r="AK170" s="280" t="s">
        <v>941</v>
      </c>
      <c r="AL170" s="281">
        <v>359</v>
      </c>
      <c r="AM170" s="282" t="s">
        <v>334</v>
      </c>
      <c r="AN170" s="284" t="s">
        <v>913</v>
      </c>
      <c r="AO170" s="284" t="s">
        <v>1639</v>
      </c>
      <c r="AP170" s="283">
        <v>18</v>
      </c>
      <c r="AQ170" s="567">
        <v>169</v>
      </c>
    </row>
    <row r="171" spans="24:43" x14ac:dyDescent="0.25">
      <c r="X171" s="252" t="s">
        <v>1606</v>
      </c>
      <c r="Y171" s="248">
        <v>493</v>
      </c>
      <c r="Z171" s="248" t="s">
        <v>125</v>
      </c>
      <c r="AC171" s="289"/>
      <c r="AD171" s="254"/>
      <c r="AF171" s="255" t="s">
        <v>1373</v>
      </c>
      <c r="AG171" s="256">
        <v>0</v>
      </c>
      <c r="AI171" s="278" t="str">
        <f t="shared" si="4"/>
        <v>41386TE (HERODOTOU)15Sα16</v>
      </c>
      <c r="AJ171" s="287">
        <v>41386</v>
      </c>
      <c r="AK171" s="280" t="s">
        <v>942</v>
      </c>
      <c r="AL171" s="281">
        <v>15</v>
      </c>
      <c r="AM171" s="282" t="s">
        <v>1699</v>
      </c>
      <c r="AN171" s="283" t="s">
        <v>906</v>
      </c>
      <c r="AO171" s="283" t="s">
        <v>1636</v>
      </c>
      <c r="AP171" s="283">
        <v>7</v>
      </c>
      <c r="AQ171" s="567">
        <v>170</v>
      </c>
    </row>
    <row r="172" spans="24:43" x14ac:dyDescent="0.25">
      <c r="X172" s="252" t="s">
        <v>1607</v>
      </c>
      <c r="Y172" s="248">
        <v>485</v>
      </c>
      <c r="Z172" s="248" t="s">
        <v>143</v>
      </c>
      <c r="AC172" s="289"/>
      <c r="AD172" s="254"/>
      <c r="AF172" s="255" t="s">
        <v>1375</v>
      </c>
      <c r="AG172" s="256">
        <v>0</v>
      </c>
      <c r="AI172" s="278" t="str">
        <f t="shared" si="4"/>
        <v>41386TE (HERODOTOU)15Dα16</v>
      </c>
      <c r="AJ172" s="672">
        <v>41386</v>
      </c>
      <c r="AK172" s="280" t="s">
        <v>942</v>
      </c>
      <c r="AL172" s="281">
        <v>15</v>
      </c>
      <c r="AM172" s="282" t="s">
        <v>1699</v>
      </c>
      <c r="AN172" s="284" t="s">
        <v>913</v>
      </c>
      <c r="AO172" s="284" t="s">
        <v>1636</v>
      </c>
      <c r="AP172" s="283">
        <v>15</v>
      </c>
      <c r="AQ172" s="567">
        <v>171</v>
      </c>
    </row>
    <row r="173" spans="24:43" x14ac:dyDescent="0.25">
      <c r="X173" s="252" t="s">
        <v>254</v>
      </c>
      <c r="Y173" s="248">
        <v>383</v>
      </c>
      <c r="Z173" s="248" t="s">
        <v>125</v>
      </c>
      <c r="AC173" s="289"/>
      <c r="AD173" s="254"/>
      <c r="AF173" s="255" t="s">
        <v>709</v>
      </c>
      <c r="AG173" s="256">
        <v>0</v>
      </c>
      <c r="AI173" s="278" t="str">
        <f t="shared" si="4"/>
        <v>41386TE (TALENTUM)15Sα16</v>
      </c>
      <c r="AJ173" s="287">
        <v>41386</v>
      </c>
      <c r="AK173" s="280" t="s">
        <v>943</v>
      </c>
      <c r="AL173" s="281">
        <v>15</v>
      </c>
      <c r="AM173" s="282" t="s">
        <v>1699</v>
      </c>
      <c r="AN173" s="283" t="s">
        <v>906</v>
      </c>
      <c r="AO173" s="283" t="s">
        <v>1636</v>
      </c>
      <c r="AP173" s="283">
        <v>7</v>
      </c>
      <c r="AQ173" s="567">
        <v>172</v>
      </c>
    </row>
    <row r="174" spans="24:43" x14ac:dyDescent="0.25">
      <c r="X174" s="252" t="s">
        <v>255</v>
      </c>
      <c r="Y174" s="248">
        <v>384</v>
      </c>
      <c r="Z174" s="248" t="s">
        <v>125</v>
      </c>
      <c r="AC174" s="289"/>
      <c r="AD174" s="254"/>
      <c r="AF174" s="255" t="s">
        <v>1523</v>
      </c>
      <c r="AG174" s="256">
        <v>0</v>
      </c>
      <c r="AI174" s="278" t="str">
        <f t="shared" si="4"/>
        <v>41386TE (TALENTUM)15Dα16</v>
      </c>
      <c r="AJ174" s="287">
        <v>41386</v>
      </c>
      <c r="AK174" s="280" t="s">
        <v>943</v>
      </c>
      <c r="AL174" s="281">
        <v>15</v>
      </c>
      <c r="AM174" s="282" t="s">
        <v>1699</v>
      </c>
      <c r="AN174" s="283" t="s">
        <v>913</v>
      </c>
      <c r="AO174" s="283" t="s">
        <v>1636</v>
      </c>
      <c r="AP174" s="283">
        <v>15</v>
      </c>
      <c r="AQ174" s="567">
        <v>173</v>
      </c>
    </row>
    <row r="175" spans="24:43" x14ac:dyDescent="0.25">
      <c r="X175" s="252" t="s">
        <v>256</v>
      </c>
      <c r="Y175" s="248">
        <v>276</v>
      </c>
      <c r="Z175" s="248" t="s">
        <v>140</v>
      </c>
      <c r="AC175" s="289"/>
      <c r="AD175" s="254"/>
      <c r="AF175" s="255" t="s">
        <v>1376</v>
      </c>
      <c r="AG175" s="256">
        <v>0</v>
      </c>
      <c r="AI175" s="278" t="str">
        <f t="shared" si="4"/>
        <v>41386TE (TIRANA)15Sα14</v>
      </c>
      <c r="AJ175" s="287">
        <v>41386</v>
      </c>
      <c r="AK175" s="280" t="s">
        <v>944</v>
      </c>
      <c r="AL175" s="281">
        <v>15</v>
      </c>
      <c r="AM175" s="282" t="s">
        <v>1699</v>
      </c>
      <c r="AN175" s="283" t="s">
        <v>906</v>
      </c>
      <c r="AO175" s="283" t="s">
        <v>1635</v>
      </c>
      <c r="AP175" s="283">
        <v>6</v>
      </c>
      <c r="AQ175" s="567">
        <v>174</v>
      </c>
    </row>
    <row r="176" spans="24:43" x14ac:dyDescent="0.25">
      <c r="X176" s="252" t="s">
        <v>257</v>
      </c>
      <c r="Y176" s="248">
        <v>139</v>
      </c>
      <c r="Z176" s="248" t="s">
        <v>128</v>
      </c>
      <c r="AC176" s="289"/>
      <c r="AD176" s="254"/>
      <c r="AF176" s="255" t="s">
        <v>712</v>
      </c>
      <c r="AG176" s="256">
        <v>0</v>
      </c>
      <c r="AI176" s="278" t="str">
        <f t="shared" si="4"/>
        <v>41386TE (TIRANA)15Dα14</v>
      </c>
      <c r="AJ176" s="287">
        <v>41386</v>
      </c>
      <c r="AK176" s="280" t="s">
        <v>944</v>
      </c>
      <c r="AL176" s="281">
        <v>15</v>
      </c>
      <c r="AM176" s="282" t="s">
        <v>1699</v>
      </c>
      <c r="AN176" s="283" t="s">
        <v>913</v>
      </c>
      <c r="AO176" s="283" t="s">
        <v>1635</v>
      </c>
      <c r="AP176" s="283">
        <v>14</v>
      </c>
      <c r="AQ176" s="567">
        <v>175</v>
      </c>
    </row>
    <row r="177" spans="24:43" x14ac:dyDescent="0.25">
      <c r="X177" s="252" t="s">
        <v>1608</v>
      </c>
      <c r="Y177" s="248">
        <v>473</v>
      </c>
      <c r="Z177" s="248" t="s">
        <v>148</v>
      </c>
      <c r="AC177" s="289"/>
      <c r="AD177" s="254"/>
      <c r="AF177" s="255" t="s">
        <v>713</v>
      </c>
      <c r="AG177" s="256">
        <v>0</v>
      </c>
      <c r="AI177" s="278" t="str">
        <f t="shared" si="4"/>
        <v>41386TE (TIRANA)15Sκ14</v>
      </c>
      <c r="AJ177" s="287">
        <v>41386</v>
      </c>
      <c r="AK177" s="280" t="s">
        <v>944</v>
      </c>
      <c r="AL177" s="281">
        <v>15</v>
      </c>
      <c r="AM177" s="282" t="s">
        <v>1699</v>
      </c>
      <c r="AN177" s="283" t="s">
        <v>906</v>
      </c>
      <c r="AO177" s="283" t="s">
        <v>1639</v>
      </c>
      <c r="AP177" s="283">
        <v>10</v>
      </c>
      <c r="AQ177" s="567">
        <v>176</v>
      </c>
    </row>
    <row r="178" spans="24:43" x14ac:dyDescent="0.25">
      <c r="X178" s="252" t="s">
        <v>258</v>
      </c>
      <c r="Y178" s="248">
        <v>140</v>
      </c>
      <c r="Z178" s="248" t="s">
        <v>128</v>
      </c>
      <c r="AC178" s="289"/>
      <c r="AD178" s="254"/>
      <c r="AF178" s="255" t="s">
        <v>714</v>
      </c>
      <c r="AG178" s="256">
        <v>0</v>
      </c>
      <c r="AI178" s="278" t="str">
        <f t="shared" si="4"/>
        <v>41390Ε1β (Ε)245Sα18</v>
      </c>
      <c r="AJ178" s="287">
        <v>41390</v>
      </c>
      <c r="AK178" s="280" t="s">
        <v>945</v>
      </c>
      <c r="AL178" s="281">
        <v>245</v>
      </c>
      <c r="AM178" s="282" t="s">
        <v>330</v>
      </c>
      <c r="AN178" s="283" t="s">
        <v>906</v>
      </c>
      <c r="AO178" s="283" t="s">
        <v>1637</v>
      </c>
      <c r="AP178" s="283">
        <v>8</v>
      </c>
      <c r="AQ178" s="567">
        <v>177</v>
      </c>
    </row>
    <row r="179" spans="24:43" x14ac:dyDescent="0.25">
      <c r="X179" s="252" t="s">
        <v>1609</v>
      </c>
      <c r="Y179" s="248">
        <v>459</v>
      </c>
      <c r="Z179" s="248" t="s">
        <v>128</v>
      </c>
      <c r="AC179" s="289"/>
      <c r="AD179" s="254"/>
      <c r="AF179" s="255" t="s">
        <v>1524</v>
      </c>
      <c r="AG179" s="256">
        <v>0</v>
      </c>
      <c r="AI179" s="278" t="str">
        <f t="shared" si="4"/>
        <v>41390Ε1β (Ε)245Dα18</v>
      </c>
      <c r="AJ179" s="287">
        <v>41390</v>
      </c>
      <c r="AK179" s="280" t="s">
        <v>945</v>
      </c>
      <c r="AL179" s="281">
        <v>245</v>
      </c>
      <c r="AM179" s="282" t="s">
        <v>330</v>
      </c>
      <c r="AN179" s="283" t="s">
        <v>913</v>
      </c>
      <c r="AO179" s="283" t="s">
        <v>1637</v>
      </c>
      <c r="AP179" s="283">
        <v>16</v>
      </c>
      <c r="AQ179" s="567">
        <v>178</v>
      </c>
    </row>
    <row r="180" spans="24:43" x14ac:dyDescent="0.25">
      <c r="X180" s="252" t="s">
        <v>1610</v>
      </c>
      <c r="Y180" s="248">
        <v>474</v>
      </c>
      <c r="Z180" s="248" t="s">
        <v>148</v>
      </c>
      <c r="AC180" s="289"/>
      <c r="AD180" s="254"/>
      <c r="AF180" s="255" t="s">
        <v>1525</v>
      </c>
      <c r="AG180" s="256">
        <v>0</v>
      </c>
      <c r="AI180" s="278" t="str">
        <f t="shared" si="4"/>
        <v>41390Ε1β (Ε)245Sκ18</v>
      </c>
      <c r="AJ180" s="287">
        <v>41390</v>
      </c>
      <c r="AK180" s="280" t="s">
        <v>945</v>
      </c>
      <c r="AL180" s="281">
        <v>245</v>
      </c>
      <c r="AM180" s="282" t="s">
        <v>330</v>
      </c>
      <c r="AN180" s="283" t="s">
        <v>906</v>
      </c>
      <c r="AO180" s="283" t="s">
        <v>1641</v>
      </c>
      <c r="AP180" s="283">
        <v>12</v>
      </c>
      <c r="AQ180" s="567">
        <v>179</v>
      </c>
    </row>
    <row r="181" spans="24:43" x14ac:dyDescent="0.25">
      <c r="X181" s="252" t="s">
        <v>1611</v>
      </c>
      <c r="Y181" s="248">
        <v>460</v>
      </c>
      <c r="Z181" s="248" t="s">
        <v>128</v>
      </c>
      <c r="AC181" s="289"/>
      <c r="AD181" s="254"/>
      <c r="AF181" s="255" t="s">
        <v>1526</v>
      </c>
      <c r="AG181" s="256">
        <v>0</v>
      </c>
      <c r="AI181" s="278" t="str">
        <f t="shared" si="4"/>
        <v>41390Ε1β (Ε)245Dκ18</v>
      </c>
      <c r="AJ181" s="287">
        <v>41390</v>
      </c>
      <c r="AK181" s="280" t="s">
        <v>945</v>
      </c>
      <c r="AL181" s="281">
        <v>245</v>
      </c>
      <c r="AM181" s="282" t="s">
        <v>330</v>
      </c>
      <c r="AN181" s="283" t="s">
        <v>913</v>
      </c>
      <c r="AO181" s="283" t="s">
        <v>1641</v>
      </c>
      <c r="AP181" s="283">
        <v>20</v>
      </c>
      <c r="AQ181" s="567">
        <v>180</v>
      </c>
    </row>
    <row r="182" spans="24:43" x14ac:dyDescent="0.25">
      <c r="X182" s="252" t="s">
        <v>259</v>
      </c>
      <c r="Y182" s="248">
        <v>143</v>
      </c>
      <c r="Z182" s="248" t="s">
        <v>128</v>
      </c>
      <c r="AC182" s="289"/>
      <c r="AD182" s="254"/>
      <c r="AF182" s="255" t="s">
        <v>1527</v>
      </c>
      <c r="AG182" s="256">
        <v>0</v>
      </c>
      <c r="AI182" s="278" t="str">
        <f t="shared" si="4"/>
        <v>41393TE (FAMAGUSTA)15Sα16</v>
      </c>
      <c r="AJ182" s="672">
        <v>41393</v>
      </c>
      <c r="AK182" s="280" t="s">
        <v>946</v>
      </c>
      <c r="AL182" s="281">
        <v>15</v>
      </c>
      <c r="AM182" s="282" t="s">
        <v>1699</v>
      </c>
      <c r="AN182" s="284" t="s">
        <v>906</v>
      </c>
      <c r="AO182" s="284" t="s">
        <v>1636</v>
      </c>
      <c r="AP182" s="283">
        <v>7</v>
      </c>
      <c r="AQ182" s="567">
        <v>181</v>
      </c>
    </row>
    <row r="183" spans="24:43" x14ac:dyDescent="0.25">
      <c r="X183" s="252" t="s">
        <v>260</v>
      </c>
      <c r="Y183" s="248">
        <v>144</v>
      </c>
      <c r="Z183" s="248" t="s">
        <v>128</v>
      </c>
      <c r="AC183" s="289"/>
      <c r="AD183" s="254"/>
      <c r="AF183" s="255" t="s">
        <v>1528</v>
      </c>
      <c r="AG183" s="256">
        <v>0</v>
      </c>
      <c r="AI183" s="278" t="str">
        <f t="shared" si="4"/>
        <v>41393TE (FAMAGUSTA)15Dα16</v>
      </c>
      <c r="AJ183" s="672">
        <v>41393</v>
      </c>
      <c r="AK183" s="280" t="s">
        <v>946</v>
      </c>
      <c r="AL183" s="281">
        <v>15</v>
      </c>
      <c r="AM183" s="282" t="s">
        <v>1699</v>
      </c>
      <c r="AN183" s="284" t="s">
        <v>913</v>
      </c>
      <c r="AO183" s="284" t="s">
        <v>1636</v>
      </c>
      <c r="AP183" s="283">
        <v>15</v>
      </c>
      <c r="AQ183" s="567">
        <v>182</v>
      </c>
    </row>
    <row r="184" spans="24:43" x14ac:dyDescent="0.25">
      <c r="X184" s="252" t="s">
        <v>1612</v>
      </c>
      <c r="Y184" s="248">
        <v>505</v>
      </c>
      <c r="Z184" s="248" t="s">
        <v>140</v>
      </c>
      <c r="AC184" s="289"/>
      <c r="AD184" s="254"/>
      <c r="AF184" s="255" t="s">
        <v>1529</v>
      </c>
      <c r="AG184" s="256">
        <v>0</v>
      </c>
      <c r="AI184" s="278" t="str">
        <f t="shared" si="4"/>
        <v>41393TE (FAMAGUSTA)15Sκ16</v>
      </c>
      <c r="AJ184" s="287">
        <v>41393</v>
      </c>
      <c r="AK184" s="280" t="s">
        <v>946</v>
      </c>
      <c r="AL184" s="281">
        <v>15</v>
      </c>
      <c r="AM184" s="282" t="s">
        <v>1699</v>
      </c>
      <c r="AN184" s="283" t="s">
        <v>906</v>
      </c>
      <c r="AO184" s="283" t="s">
        <v>1640</v>
      </c>
      <c r="AP184" s="283">
        <v>11</v>
      </c>
      <c r="AQ184" s="567">
        <v>183</v>
      </c>
    </row>
    <row r="185" spans="24:43" x14ac:dyDescent="0.25">
      <c r="X185" s="252" t="s">
        <v>261</v>
      </c>
      <c r="Y185" s="248">
        <v>278</v>
      </c>
      <c r="Z185" s="248" t="s">
        <v>140</v>
      </c>
      <c r="AC185" s="289"/>
      <c r="AD185" s="254"/>
      <c r="AF185" s="255" t="s">
        <v>1530</v>
      </c>
      <c r="AG185" s="256">
        <v>0</v>
      </c>
      <c r="AI185" s="278" t="str">
        <f t="shared" si="4"/>
        <v>41393TE (STANLEY)15Sα14</v>
      </c>
      <c r="AJ185" s="287">
        <v>41393</v>
      </c>
      <c r="AK185" s="280" t="s">
        <v>947</v>
      </c>
      <c r="AL185" s="281">
        <v>15</v>
      </c>
      <c r="AM185" s="282" t="s">
        <v>1699</v>
      </c>
      <c r="AN185" s="283" t="s">
        <v>906</v>
      </c>
      <c r="AO185" s="283" t="s">
        <v>1635</v>
      </c>
      <c r="AP185" s="283">
        <v>6</v>
      </c>
      <c r="AQ185" s="567">
        <v>184</v>
      </c>
    </row>
    <row r="186" spans="24:43" x14ac:dyDescent="0.25">
      <c r="X186" s="252" t="s">
        <v>1613</v>
      </c>
      <c r="Y186" s="248">
        <v>469</v>
      </c>
      <c r="Z186" s="248" t="s">
        <v>130</v>
      </c>
      <c r="AC186" s="289"/>
      <c r="AD186" s="254"/>
      <c r="AF186" s="266" t="s">
        <v>715</v>
      </c>
      <c r="AG186" s="267">
        <v>9</v>
      </c>
      <c r="AI186" s="278" t="str">
        <f t="shared" si="4"/>
        <v>41400ITF (METERRANEAN)14Sα18</v>
      </c>
      <c r="AJ186" s="672">
        <v>41400</v>
      </c>
      <c r="AK186" s="280" t="s">
        <v>948</v>
      </c>
      <c r="AL186" s="281">
        <v>14</v>
      </c>
      <c r="AM186" s="282" t="s">
        <v>908</v>
      </c>
      <c r="AN186" s="284" t="s">
        <v>906</v>
      </c>
      <c r="AO186" s="284" t="s">
        <v>1637</v>
      </c>
      <c r="AP186" s="283">
        <v>8</v>
      </c>
      <c r="AQ186" s="567">
        <v>185</v>
      </c>
    </row>
    <row r="187" spans="24:43" x14ac:dyDescent="0.25">
      <c r="X187" s="252" t="s">
        <v>262</v>
      </c>
      <c r="Y187" s="248">
        <v>305</v>
      </c>
      <c r="Z187" s="248" t="s">
        <v>156</v>
      </c>
      <c r="AC187" s="289"/>
      <c r="AD187" s="254"/>
      <c r="AF187" s="266" t="s">
        <v>716</v>
      </c>
      <c r="AG187" s="267">
        <v>7.5</v>
      </c>
      <c r="AI187" s="278" t="str">
        <f t="shared" si="4"/>
        <v>41400ITF (METERRANEAN)14Dα18</v>
      </c>
      <c r="AJ187" s="672">
        <v>41400</v>
      </c>
      <c r="AK187" s="280" t="s">
        <v>948</v>
      </c>
      <c r="AL187" s="281">
        <v>14</v>
      </c>
      <c r="AM187" s="282" t="s">
        <v>908</v>
      </c>
      <c r="AN187" s="284" t="s">
        <v>913</v>
      </c>
      <c r="AO187" s="284" t="s">
        <v>1637</v>
      </c>
      <c r="AP187" s="283">
        <v>16</v>
      </c>
      <c r="AQ187" s="567">
        <v>186</v>
      </c>
    </row>
    <row r="188" spans="24:43" x14ac:dyDescent="0.25">
      <c r="X188" s="252" t="s">
        <v>1614</v>
      </c>
      <c r="Y188" s="248">
        <v>446</v>
      </c>
      <c r="Z188" s="248" t="s">
        <v>134</v>
      </c>
      <c r="AC188" s="289"/>
      <c r="AD188" s="254"/>
      <c r="AF188" s="266" t="s">
        <v>717</v>
      </c>
      <c r="AG188" s="267">
        <v>4.5</v>
      </c>
      <c r="AI188" s="278" t="str">
        <f t="shared" si="4"/>
        <v>41400TE (ELEON TENNIS)15Sα16</v>
      </c>
      <c r="AJ188" s="672">
        <v>41400</v>
      </c>
      <c r="AK188" s="280" t="s">
        <v>949</v>
      </c>
      <c r="AL188" s="281">
        <v>15</v>
      </c>
      <c r="AM188" s="282" t="s">
        <v>1699</v>
      </c>
      <c r="AN188" s="284" t="s">
        <v>906</v>
      </c>
      <c r="AO188" s="284" t="s">
        <v>1636</v>
      </c>
      <c r="AP188" s="283">
        <v>7</v>
      </c>
      <c r="AQ188" s="567">
        <v>187</v>
      </c>
    </row>
    <row r="189" spans="24:43" x14ac:dyDescent="0.25">
      <c r="X189" s="252" t="s">
        <v>263</v>
      </c>
      <c r="Y189" s="248">
        <v>213</v>
      </c>
      <c r="Z189" s="248" t="s">
        <v>130</v>
      </c>
      <c r="AC189" s="289"/>
      <c r="AD189" s="254"/>
      <c r="AF189" s="266" t="s">
        <v>718</v>
      </c>
      <c r="AG189" s="267">
        <v>3</v>
      </c>
      <c r="AI189" s="278" t="str">
        <f t="shared" si="4"/>
        <v>41400TE (ELEON TENNIS)15Dα16</v>
      </c>
      <c r="AJ189" s="672">
        <v>41400</v>
      </c>
      <c r="AK189" s="280" t="s">
        <v>949</v>
      </c>
      <c r="AL189" s="281">
        <v>15</v>
      </c>
      <c r="AM189" s="282" t="s">
        <v>1699</v>
      </c>
      <c r="AN189" s="284" t="s">
        <v>913</v>
      </c>
      <c r="AO189" s="284" t="s">
        <v>1636</v>
      </c>
      <c r="AP189" s="283">
        <v>15</v>
      </c>
      <c r="AQ189" s="567">
        <v>188</v>
      </c>
    </row>
    <row r="190" spans="24:43" x14ac:dyDescent="0.25">
      <c r="X190" s="252" t="s">
        <v>264</v>
      </c>
      <c r="Y190" s="248">
        <v>235</v>
      </c>
      <c r="Z190" s="248" t="s">
        <v>148</v>
      </c>
      <c r="AC190" s="289"/>
      <c r="AD190" s="254"/>
      <c r="AF190" s="266" t="s">
        <v>719</v>
      </c>
      <c r="AG190" s="267">
        <v>2.4</v>
      </c>
      <c r="AI190" s="278" t="str">
        <f t="shared" si="4"/>
        <v>41400TE (ELEON TENNIS)15Sκ16</v>
      </c>
      <c r="AJ190" s="672">
        <v>41400</v>
      </c>
      <c r="AK190" s="280" t="s">
        <v>949</v>
      </c>
      <c r="AL190" s="281">
        <v>15</v>
      </c>
      <c r="AM190" s="282" t="s">
        <v>1699</v>
      </c>
      <c r="AN190" s="284" t="s">
        <v>906</v>
      </c>
      <c r="AO190" s="284" t="s">
        <v>1640</v>
      </c>
      <c r="AP190" s="283">
        <v>11</v>
      </c>
      <c r="AQ190" s="567">
        <v>189</v>
      </c>
    </row>
    <row r="191" spans="24:43" x14ac:dyDescent="0.25">
      <c r="X191" s="252" t="s">
        <v>265</v>
      </c>
      <c r="Y191" s="248">
        <v>214</v>
      </c>
      <c r="Z191" s="248" t="s">
        <v>130</v>
      </c>
      <c r="AC191" s="289"/>
      <c r="AD191" s="254"/>
      <c r="AF191" s="266" t="s">
        <v>720</v>
      </c>
      <c r="AG191" s="267">
        <v>1.5</v>
      </c>
      <c r="AI191" s="278" t="str">
        <f t="shared" si="4"/>
        <v>41401Ε1β (Β)151Sα12</v>
      </c>
      <c r="AJ191" s="287">
        <v>41401</v>
      </c>
      <c r="AK191" s="280" t="s">
        <v>950</v>
      </c>
      <c r="AL191" s="281">
        <v>151</v>
      </c>
      <c r="AM191" s="282" t="s">
        <v>302</v>
      </c>
      <c r="AN191" s="283" t="s">
        <v>906</v>
      </c>
      <c r="AO191" s="284" t="s">
        <v>1634</v>
      </c>
      <c r="AP191" s="283">
        <v>5</v>
      </c>
      <c r="AQ191" s="567">
        <v>190</v>
      </c>
    </row>
    <row r="192" spans="24:43" x14ac:dyDescent="0.25">
      <c r="X192" s="252" t="s">
        <v>266</v>
      </c>
      <c r="Y192" s="248">
        <v>215</v>
      </c>
      <c r="Z192" s="248" t="s">
        <v>130</v>
      </c>
      <c r="AC192" s="289"/>
      <c r="AD192" s="254"/>
      <c r="AF192" s="266" t="s">
        <v>721</v>
      </c>
      <c r="AG192" s="267">
        <v>0.5</v>
      </c>
      <c r="AI192" s="278" t="str">
        <f t="shared" si="4"/>
        <v>41401Ε1β (Β)151Dα12</v>
      </c>
      <c r="AJ192" s="287">
        <v>41401</v>
      </c>
      <c r="AK192" s="280" t="s">
        <v>950</v>
      </c>
      <c r="AL192" s="281">
        <v>151</v>
      </c>
      <c r="AM192" s="282" t="s">
        <v>302</v>
      </c>
      <c r="AN192" s="284" t="s">
        <v>913</v>
      </c>
      <c r="AO192" s="284" t="s">
        <v>1634</v>
      </c>
      <c r="AP192" s="283">
        <v>13</v>
      </c>
      <c r="AQ192" s="567">
        <v>191</v>
      </c>
    </row>
    <row r="193" spans="24:43" x14ac:dyDescent="0.25">
      <c r="X193" s="252" t="s">
        <v>267</v>
      </c>
      <c r="Y193" s="248">
        <v>279</v>
      </c>
      <c r="Z193" s="248" t="s">
        <v>140</v>
      </c>
      <c r="AC193" s="289"/>
      <c r="AD193" s="254"/>
      <c r="AF193" s="266" t="s">
        <v>1531</v>
      </c>
      <c r="AG193" s="267">
        <v>0</v>
      </c>
      <c r="AI193" s="278" t="str">
        <f t="shared" si="4"/>
        <v>41401Ε1β (Β)151Sα14</v>
      </c>
      <c r="AJ193" s="287">
        <v>41401</v>
      </c>
      <c r="AK193" s="280" t="s">
        <v>950</v>
      </c>
      <c r="AL193" s="281">
        <v>151</v>
      </c>
      <c r="AM193" s="282" t="s">
        <v>302</v>
      </c>
      <c r="AN193" s="283" t="s">
        <v>906</v>
      </c>
      <c r="AO193" s="284" t="s">
        <v>1635</v>
      </c>
      <c r="AP193" s="283">
        <v>6</v>
      </c>
      <c r="AQ193" s="567">
        <v>192</v>
      </c>
    </row>
    <row r="194" spans="24:43" x14ac:dyDescent="0.25">
      <c r="X194" s="252" t="s">
        <v>268</v>
      </c>
      <c r="Y194" s="248">
        <v>182</v>
      </c>
      <c r="Z194" s="248" t="s">
        <v>132</v>
      </c>
      <c r="AC194" s="289"/>
      <c r="AD194" s="254"/>
      <c r="AF194" s="266" t="s">
        <v>1377</v>
      </c>
      <c r="AG194" s="267">
        <v>0</v>
      </c>
      <c r="AI194" s="278" t="str">
        <f t="shared" si="4"/>
        <v>41401Ε1β (Β)151Dα14</v>
      </c>
      <c r="AJ194" s="287">
        <v>41401</v>
      </c>
      <c r="AK194" s="280" t="s">
        <v>950</v>
      </c>
      <c r="AL194" s="281">
        <v>151</v>
      </c>
      <c r="AM194" s="282" t="s">
        <v>302</v>
      </c>
      <c r="AN194" s="284" t="s">
        <v>913</v>
      </c>
      <c r="AO194" s="284" t="s">
        <v>1635</v>
      </c>
      <c r="AP194" s="283">
        <v>14</v>
      </c>
      <c r="AQ194" s="567">
        <v>193</v>
      </c>
    </row>
    <row r="195" spans="24:43" x14ac:dyDescent="0.25">
      <c r="X195" s="252" t="s">
        <v>1615</v>
      </c>
      <c r="Y195" s="248">
        <v>454</v>
      </c>
      <c r="Z195" s="248" t="s">
        <v>154</v>
      </c>
      <c r="AC195" s="289"/>
      <c r="AD195" s="254"/>
      <c r="AF195" s="266" t="s">
        <v>1378</v>
      </c>
      <c r="AG195" s="267">
        <v>0</v>
      </c>
      <c r="AI195" s="278" t="str">
        <f t="shared" ref="AI195:AI258" si="5">AJ195&amp;AK195&amp;AL195&amp;AN195&amp;AO195</f>
        <v>41401Ε1β (Β)151Sα16</v>
      </c>
      <c r="AJ195" s="287">
        <v>41401</v>
      </c>
      <c r="AK195" s="280" t="s">
        <v>950</v>
      </c>
      <c r="AL195" s="281">
        <v>151</v>
      </c>
      <c r="AM195" s="282" t="s">
        <v>302</v>
      </c>
      <c r="AN195" s="283" t="s">
        <v>906</v>
      </c>
      <c r="AO195" s="283" t="s">
        <v>1636</v>
      </c>
      <c r="AP195" s="283">
        <v>7</v>
      </c>
      <c r="AQ195" s="567">
        <v>194</v>
      </c>
    </row>
    <row r="196" spans="24:43" x14ac:dyDescent="0.25">
      <c r="X196" s="252" t="s">
        <v>269</v>
      </c>
      <c r="Y196" s="248">
        <v>236</v>
      </c>
      <c r="Z196" s="248" t="s">
        <v>148</v>
      </c>
      <c r="AC196" s="289"/>
      <c r="AD196" s="254"/>
      <c r="AF196" s="266" t="s">
        <v>1379</v>
      </c>
      <c r="AG196" s="267">
        <v>0</v>
      </c>
      <c r="AI196" s="278" t="str">
        <f t="shared" si="5"/>
        <v>41401Ε1β (Β)151Dα16</v>
      </c>
      <c r="AJ196" s="287">
        <v>41401</v>
      </c>
      <c r="AK196" s="280" t="s">
        <v>950</v>
      </c>
      <c r="AL196" s="281">
        <v>151</v>
      </c>
      <c r="AM196" s="282" t="s">
        <v>302</v>
      </c>
      <c r="AN196" s="284" t="s">
        <v>913</v>
      </c>
      <c r="AO196" s="284" t="s">
        <v>1636</v>
      </c>
      <c r="AP196" s="283">
        <v>15</v>
      </c>
      <c r="AQ196" s="567">
        <v>195</v>
      </c>
    </row>
    <row r="197" spans="24:43" x14ac:dyDescent="0.25">
      <c r="X197" s="252" t="s">
        <v>576</v>
      </c>
      <c r="Y197" s="248">
        <v>145</v>
      </c>
      <c r="Z197" s="248" t="s">
        <v>128</v>
      </c>
      <c r="AC197" s="289"/>
      <c r="AD197" s="254"/>
      <c r="AF197" s="266" t="s">
        <v>1380</v>
      </c>
      <c r="AG197" s="267">
        <v>0</v>
      </c>
      <c r="AI197" s="278" t="str">
        <f t="shared" si="5"/>
        <v>41401Ε1β (Β)151Sκ12</v>
      </c>
      <c r="AJ197" s="287">
        <v>41401</v>
      </c>
      <c r="AK197" s="280" t="s">
        <v>950</v>
      </c>
      <c r="AL197" s="281">
        <v>151</v>
      </c>
      <c r="AM197" s="282" t="s">
        <v>302</v>
      </c>
      <c r="AN197" s="283" t="s">
        <v>906</v>
      </c>
      <c r="AO197" s="283" t="s">
        <v>1638</v>
      </c>
      <c r="AP197" s="283">
        <v>9</v>
      </c>
      <c r="AQ197" s="567">
        <v>196</v>
      </c>
    </row>
    <row r="198" spans="24:43" x14ac:dyDescent="0.25">
      <c r="X198" s="252" t="s">
        <v>270</v>
      </c>
      <c r="Y198" s="248">
        <v>146</v>
      </c>
      <c r="Z198" s="248" t="s">
        <v>128</v>
      </c>
      <c r="AC198" s="289"/>
      <c r="AD198" s="254"/>
      <c r="AF198" s="266" t="s">
        <v>722</v>
      </c>
      <c r="AG198" s="267">
        <v>0</v>
      </c>
      <c r="AI198" s="278" t="str">
        <f t="shared" si="5"/>
        <v>41401Ε1β (Β)151Dκ12</v>
      </c>
      <c r="AJ198" s="287">
        <v>41401</v>
      </c>
      <c r="AK198" s="280" t="s">
        <v>950</v>
      </c>
      <c r="AL198" s="281">
        <v>151</v>
      </c>
      <c r="AM198" s="282" t="s">
        <v>302</v>
      </c>
      <c r="AN198" s="284" t="s">
        <v>913</v>
      </c>
      <c r="AO198" s="284" t="s">
        <v>1638</v>
      </c>
      <c r="AP198" s="283">
        <v>17</v>
      </c>
      <c r="AQ198" s="567">
        <v>197</v>
      </c>
    </row>
    <row r="199" spans="24:43" x14ac:dyDescent="0.25">
      <c r="X199" s="252" t="s">
        <v>271</v>
      </c>
      <c r="Y199" s="248">
        <v>147</v>
      </c>
      <c r="Z199" s="248" t="s">
        <v>128</v>
      </c>
      <c r="AC199" s="289"/>
      <c r="AD199" s="254"/>
      <c r="AF199" s="266" t="s">
        <v>723</v>
      </c>
      <c r="AG199" s="267">
        <v>0</v>
      </c>
      <c r="AI199" s="278" t="str">
        <f t="shared" si="5"/>
        <v>41401Ε1β (Β)151Sκ14</v>
      </c>
      <c r="AJ199" s="287">
        <v>41401</v>
      </c>
      <c r="AK199" s="280" t="s">
        <v>950</v>
      </c>
      <c r="AL199" s="281">
        <v>151</v>
      </c>
      <c r="AM199" s="282" t="s">
        <v>302</v>
      </c>
      <c r="AN199" s="283" t="s">
        <v>906</v>
      </c>
      <c r="AO199" s="284" t="s">
        <v>1639</v>
      </c>
      <c r="AP199" s="283">
        <v>10</v>
      </c>
      <c r="AQ199" s="567">
        <v>198</v>
      </c>
    </row>
    <row r="200" spans="24:43" x14ac:dyDescent="0.25">
      <c r="X200" s="252" t="s">
        <v>1616</v>
      </c>
      <c r="Y200" s="248">
        <v>494</v>
      </c>
      <c r="Z200" s="248" t="s">
        <v>125</v>
      </c>
      <c r="AC200" s="289"/>
      <c r="AD200" s="254"/>
      <c r="AF200" s="266" t="s">
        <v>724</v>
      </c>
      <c r="AG200" s="267">
        <v>0</v>
      </c>
      <c r="AI200" s="278" t="str">
        <f t="shared" si="5"/>
        <v>41401Ε1β (Β)151Dκ14</v>
      </c>
      <c r="AJ200" s="287">
        <v>41401</v>
      </c>
      <c r="AK200" s="280" t="s">
        <v>950</v>
      </c>
      <c r="AL200" s="281">
        <v>151</v>
      </c>
      <c r="AM200" s="282" t="s">
        <v>302</v>
      </c>
      <c r="AN200" s="284" t="s">
        <v>913</v>
      </c>
      <c r="AO200" s="284" t="s">
        <v>1639</v>
      </c>
      <c r="AP200" s="283">
        <v>18</v>
      </c>
      <c r="AQ200" s="567">
        <v>199</v>
      </c>
    </row>
    <row r="201" spans="24:43" x14ac:dyDescent="0.25">
      <c r="X201" s="252" t="s">
        <v>272</v>
      </c>
      <c r="Y201" s="248">
        <v>280</v>
      </c>
      <c r="Z201" s="248" t="s">
        <v>140</v>
      </c>
      <c r="AC201" s="289"/>
      <c r="AD201" s="254"/>
      <c r="AF201" s="266" t="s">
        <v>725</v>
      </c>
      <c r="AG201" s="267">
        <v>18</v>
      </c>
      <c r="AI201" s="278" t="str">
        <f t="shared" si="5"/>
        <v>41401Ε1β (Β)151Sκ16</v>
      </c>
      <c r="AJ201" s="287">
        <v>41401</v>
      </c>
      <c r="AK201" s="280" t="s">
        <v>950</v>
      </c>
      <c r="AL201" s="281">
        <v>151</v>
      </c>
      <c r="AM201" s="282" t="s">
        <v>302</v>
      </c>
      <c r="AN201" s="283" t="s">
        <v>906</v>
      </c>
      <c r="AO201" s="284" t="s">
        <v>1640</v>
      </c>
      <c r="AP201" s="283">
        <v>11</v>
      </c>
      <c r="AQ201" s="567">
        <v>200</v>
      </c>
    </row>
    <row r="202" spans="24:43" x14ac:dyDescent="0.25">
      <c r="X202" s="252" t="s">
        <v>273</v>
      </c>
      <c r="Y202" s="248">
        <v>148</v>
      </c>
      <c r="Z202" s="248" t="s">
        <v>128</v>
      </c>
      <c r="AC202" s="289"/>
      <c r="AD202" s="254"/>
      <c r="AF202" s="266" t="s">
        <v>726</v>
      </c>
      <c r="AG202" s="267">
        <v>15</v>
      </c>
      <c r="AI202" s="278" t="str">
        <f t="shared" si="5"/>
        <v>41401Ε1β (Β)151Dκ16</v>
      </c>
      <c r="AJ202" s="287">
        <v>41401</v>
      </c>
      <c r="AK202" s="280" t="s">
        <v>950</v>
      </c>
      <c r="AL202" s="281">
        <v>151</v>
      </c>
      <c r="AM202" s="282" t="s">
        <v>302</v>
      </c>
      <c r="AN202" s="284" t="s">
        <v>913</v>
      </c>
      <c r="AO202" s="284" t="s">
        <v>1640</v>
      </c>
      <c r="AP202" s="283">
        <v>19</v>
      </c>
      <c r="AQ202" s="567">
        <v>201</v>
      </c>
    </row>
    <row r="203" spans="24:43" x14ac:dyDescent="0.25">
      <c r="X203" s="252" t="s">
        <v>274</v>
      </c>
      <c r="Y203" s="248">
        <v>432</v>
      </c>
      <c r="Z203" s="248" t="s">
        <v>134</v>
      </c>
      <c r="AC203" s="289"/>
      <c r="AD203" s="254"/>
      <c r="AF203" s="266" t="s">
        <v>727</v>
      </c>
      <c r="AG203" s="267">
        <v>9</v>
      </c>
      <c r="AI203" s="278" t="str">
        <f t="shared" si="5"/>
        <v>41401Ε1γ (Β)151Sα18</v>
      </c>
      <c r="AJ203" s="287">
        <v>41401</v>
      </c>
      <c r="AK203" s="280" t="s">
        <v>951</v>
      </c>
      <c r="AL203" s="281">
        <v>151</v>
      </c>
      <c r="AM203" s="282" t="s">
        <v>302</v>
      </c>
      <c r="AN203" s="283" t="s">
        <v>906</v>
      </c>
      <c r="AO203" s="284" t="s">
        <v>1637</v>
      </c>
      <c r="AP203" s="283">
        <v>8</v>
      </c>
      <c r="AQ203" s="567">
        <v>202</v>
      </c>
    </row>
    <row r="204" spans="24:43" x14ac:dyDescent="0.25">
      <c r="X204" s="252" t="s">
        <v>275</v>
      </c>
      <c r="Y204" s="248">
        <v>183</v>
      </c>
      <c r="Z204" s="248" t="s">
        <v>132</v>
      </c>
      <c r="AC204" s="289"/>
      <c r="AD204" s="254"/>
      <c r="AF204" s="266" t="s">
        <v>728</v>
      </c>
      <c r="AG204" s="267">
        <v>6</v>
      </c>
      <c r="AI204" s="278" t="str">
        <f t="shared" si="5"/>
        <v>41401Ε1γ (Β)151Dα18</v>
      </c>
      <c r="AJ204" s="287">
        <v>41401</v>
      </c>
      <c r="AK204" s="280" t="s">
        <v>951</v>
      </c>
      <c r="AL204" s="281">
        <v>151</v>
      </c>
      <c r="AM204" s="282" t="s">
        <v>302</v>
      </c>
      <c r="AN204" s="284" t="s">
        <v>913</v>
      </c>
      <c r="AO204" s="284" t="s">
        <v>1637</v>
      </c>
      <c r="AP204" s="283">
        <v>16</v>
      </c>
      <c r="AQ204" s="567">
        <v>203</v>
      </c>
    </row>
    <row r="205" spans="24:43" x14ac:dyDescent="0.25">
      <c r="X205" s="252" t="s">
        <v>1617</v>
      </c>
      <c r="Y205" s="248">
        <v>451</v>
      </c>
      <c r="Z205" s="248" t="s">
        <v>143</v>
      </c>
      <c r="AC205" s="289"/>
      <c r="AD205" s="254"/>
      <c r="AF205" s="266" t="s">
        <v>729</v>
      </c>
      <c r="AG205" s="267">
        <v>4.5</v>
      </c>
      <c r="AI205" s="278" t="str">
        <f t="shared" si="5"/>
        <v>41401Ε1γ (Β)151Sκ18</v>
      </c>
      <c r="AJ205" s="287">
        <v>41401</v>
      </c>
      <c r="AK205" s="280" t="s">
        <v>951</v>
      </c>
      <c r="AL205" s="281">
        <v>151</v>
      </c>
      <c r="AM205" s="282" t="s">
        <v>302</v>
      </c>
      <c r="AN205" s="283" t="s">
        <v>906</v>
      </c>
      <c r="AO205" s="283" t="s">
        <v>1641</v>
      </c>
      <c r="AP205" s="283">
        <v>12</v>
      </c>
      <c r="AQ205" s="567">
        <v>204</v>
      </c>
    </row>
    <row r="206" spans="24:43" x14ac:dyDescent="0.25">
      <c r="X206" s="252" t="s">
        <v>276</v>
      </c>
      <c r="Y206" s="248">
        <v>386</v>
      </c>
      <c r="Z206" s="248" t="s">
        <v>125</v>
      </c>
      <c r="AC206" s="289"/>
      <c r="AD206" s="254"/>
      <c r="AF206" s="266" t="s">
        <v>730</v>
      </c>
      <c r="AG206" s="267">
        <v>3</v>
      </c>
      <c r="AI206" s="278" t="str">
        <f t="shared" si="5"/>
        <v>41407TE (BRINDISI)15Sα14</v>
      </c>
      <c r="AJ206" s="672">
        <v>41407</v>
      </c>
      <c r="AK206" s="280" t="s">
        <v>952</v>
      </c>
      <c r="AL206" s="281">
        <v>15</v>
      </c>
      <c r="AM206" s="282" t="s">
        <v>1699</v>
      </c>
      <c r="AN206" s="283" t="s">
        <v>906</v>
      </c>
      <c r="AO206" s="284" t="s">
        <v>1635</v>
      </c>
      <c r="AP206" s="283">
        <v>6</v>
      </c>
      <c r="AQ206" s="567">
        <v>205</v>
      </c>
    </row>
    <row r="207" spans="24:43" x14ac:dyDescent="0.25">
      <c r="X207" s="252" t="s">
        <v>277</v>
      </c>
      <c r="Y207" s="248">
        <v>348</v>
      </c>
      <c r="Z207" s="248" t="s">
        <v>143</v>
      </c>
      <c r="AC207" s="289"/>
      <c r="AD207" s="254"/>
      <c r="AF207" s="266" t="s">
        <v>731</v>
      </c>
      <c r="AG207" s="267">
        <v>1</v>
      </c>
      <c r="AI207" s="278" t="str">
        <f t="shared" si="5"/>
        <v>41421TE (13o INT.FOLIGNO)15Sκ16</v>
      </c>
      <c r="AJ207" s="287">
        <v>41421</v>
      </c>
      <c r="AK207" s="280" t="s">
        <v>953</v>
      </c>
      <c r="AL207" s="281">
        <v>15</v>
      </c>
      <c r="AM207" s="282" t="s">
        <v>1699</v>
      </c>
      <c r="AN207" s="283" t="s">
        <v>906</v>
      </c>
      <c r="AO207" s="283" t="s">
        <v>1640</v>
      </c>
      <c r="AP207" s="283">
        <v>11</v>
      </c>
      <c r="AQ207" s="567">
        <v>206</v>
      </c>
    </row>
    <row r="208" spans="24:43" x14ac:dyDescent="0.25">
      <c r="X208" s="252" t="s">
        <v>278</v>
      </c>
      <c r="Y208" s="248">
        <v>387</v>
      </c>
      <c r="Z208" s="248" t="s">
        <v>125</v>
      </c>
      <c r="AC208" s="289"/>
      <c r="AD208" s="254"/>
      <c r="AF208" s="266" t="s">
        <v>1532</v>
      </c>
      <c r="AG208" s="267">
        <v>0</v>
      </c>
      <c r="AI208" s="278" t="str">
        <f t="shared" si="5"/>
        <v>41421TE (13o INT.FOLIGNO)15Dκ16</v>
      </c>
      <c r="AJ208" s="287">
        <v>41421</v>
      </c>
      <c r="AK208" s="280" t="s">
        <v>953</v>
      </c>
      <c r="AL208" s="281">
        <v>15</v>
      </c>
      <c r="AM208" s="282" t="s">
        <v>1699</v>
      </c>
      <c r="AN208" s="283" t="s">
        <v>913</v>
      </c>
      <c r="AO208" s="283" t="s">
        <v>1640</v>
      </c>
      <c r="AP208" s="283">
        <v>19</v>
      </c>
      <c r="AQ208" s="567">
        <v>207</v>
      </c>
    </row>
    <row r="209" spans="24:43" x14ac:dyDescent="0.25">
      <c r="X209" s="252" t="s">
        <v>279</v>
      </c>
      <c r="Y209" s="248">
        <v>216</v>
      </c>
      <c r="Z209" s="248" t="s">
        <v>130</v>
      </c>
      <c r="AC209" s="289"/>
      <c r="AD209" s="254"/>
      <c r="AF209" s="266" t="s">
        <v>1381</v>
      </c>
      <c r="AG209" s="267">
        <v>0</v>
      </c>
      <c r="AI209" s="278" t="str">
        <f t="shared" si="5"/>
        <v>41421TE (FOLIGNO)15Sα16</v>
      </c>
      <c r="AJ209" s="287">
        <v>41421</v>
      </c>
      <c r="AK209" s="280" t="s">
        <v>954</v>
      </c>
      <c r="AL209" s="281">
        <v>15</v>
      </c>
      <c r="AM209" s="282" t="s">
        <v>1699</v>
      </c>
      <c r="AN209" s="283" t="s">
        <v>906</v>
      </c>
      <c r="AO209" s="283" t="s">
        <v>1636</v>
      </c>
      <c r="AP209" s="283">
        <v>7</v>
      </c>
      <c r="AQ209" s="567">
        <v>208</v>
      </c>
    </row>
    <row r="210" spans="24:43" x14ac:dyDescent="0.25">
      <c r="X210" s="252" t="s">
        <v>280</v>
      </c>
      <c r="Y210" s="248">
        <v>349</v>
      </c>
      <c r="Z210" s="248" t="s">
        <v>143</v>
      </c>
      <c r="AC210" s="289"/>
      <c r="AD210" s="254"/>
      <c r="AF210" s="266" t="s">
        <v>1382</v>
      </c>
      <c r="AG210" s="267">
        <v>0</v>
      </c>
      <c r="AI210" s="278" t="str">
        <f t="shared" si="5"/>
        <v>41421TE (FOLIGNO)15Dα16</v>
      </c>
      <c r="AJ210" s="287">
        <v>41421</v>
      </c>
      <c r="AK210" s="280" t="s">
        <v>954</v>
      </c>
      <c r="AL210" s="281">
        <v>15</v>
      </c>
      <c r="AM210" s="282" t="s">
        <v>1699</v>
      </c>
      <c r="AN210" s="283" t="s">
        <v>913</v>
      </c>
      <c r="AO210" s="283" t="s">
        <v>1636</v>
      </c>
      <c r="AP210" s="283">
        <v>15</v>
      </c>
      <c r="AQ210" s="567">
        <v>209</v>
      </c>
    </row>
    <row r="211" spans="24:43" x14ac:dyDescent="0.25">
      <c r="X211" s="252" t="s">
        <v>281</v>
      </c>
      <c r="Y211" s="248">
        <v>350</v>
      </c>
      <c r="Z211" s="248" t="s">
        <v>143</v>
      </c>
      <c r="AC211" s="289"/>
      <c r="AD211" s="254"/>
      <c r="AF211" s="266" t="s">
        <v>1383</v>
      </c>
      <c r="AG211" s="267">
        <v>0</v>
      </c>
      <c r="AI211" s="278" t="str">
        <f t="shared" si="5"/>
        <v>41421TE (TIRANA)15Sα16</v>
      </c>
      <c r="AJ211" s="287">
        <v>41421</v>
      </c>
      <c r="AK211" s="280" t="s">
        <v>944</v>
      </c>
      <c r="AL211" s="281">
        <v>15</v>
      </c>
      <c r="AM211" s="282" t="s">
        <v>1699</v>
      </c>
      <c r="AN211" s="283" t="s">
        <v>906</v>
      </c>
      <c r="AO211" s="283" t="s">
        <v>1636</v>
      </c>
      <c r="AP211" s="283">
        <v>7</v>
      </c>
      <c r="AQ211" s="567">
        <v>210</v>
      </c>
    </row>
    <row r="212" spans="24:43" x14ac:dyDescent="0.25">
      <c r="X212" s="252" t="s">
        <v>282</v>
      </c>
      <c r="Y212" s="248">
        <v>282</v>
      </c>
      <c r="Z212" s="248" t="s">
        <v>140</v>
      </c>
      <c r="AC212" s="289"/>
      <c r="AD212" s="254"/>
      <c r="AF212" s="266" t="s">
        <v>1384</v>
      </c>
      <c r="AG212" s="267">
        <v>0</v>
      </c>
      <c r="AI212" s="278" t="str">
        <f t="shared" si="5"/>
        <v>41421TE (TIRANA)15Dα16</v>
      </c>
      <c r="AJ212" s="287">
        <v>41421</v>
      </c>
      <c r="AK212" s="280" t="s">
        <v>944</v>
      </c>
      <c r="AL212" s="281">
        <v>15</v>
      </c>
      <c r="AM212" s="282" t="s">
        <v>1699</v>
      </c>
      <c r="AN212" s="283" t="s">
        <v>913</v>
      </c>
      <c r="AO212" s="283" t="s">
        <v>1636</v>
      </c>
      <c r="AP212" s="283">
        <v>15</v>
      </c>
      <c r="AQ212" s="567">
        <v>211</v>
      </c>
    </row>
    <row r="213" spans="24:43" x14ac:dyDescent="0.25">
      <c r="X213" s="252" t="s">
        <v>1618</v>
      </c>
      <c r="Y213" s="248">
        <v>506</v>
      </c>
      <c r="Z213" s="248" t="s">
        <v>140</v>
      </c>
      <c r="AC213" s="289"/>
      <c r="AD213" s="254"/>
      <c r="AF213" s="266" t="s">
        <v>732</v>
      </c>
      <c r="AG213" s="267">
        <v>0</v>
      </c>
      <c r="AI213" s="278" t="str">
        <f t="shared" si="5"/>
        <v>41421TE (TIRANA)15Sκ16</v>
      </c>
      <c r="AJ213" s="287">
        <v>41421</v>
      </c>
      <c r="AK213" s="280" t="s">
        <v>944</v>
      </c>
      <c r="AL213" s="281">
        <v>15</v>
      </c>
      <c r="AM213" s="282" t="s">
        <v>1699</v>
      </c>
      <c r="AN213" s="283" t="s">
        <v>906</v>
      </c>
      <c r="AO213" s="283" t="s">
        <v>1640</v>
      </c>
      <c r="AP213" s="283">
        <v>11</v>
      </c>
      <c r="AQ213" s="567">
        <v>212</v>
      </c>
    </row>
    <row r="214" spans="24:43" x14ac:dyDescent="0.25">
      <c r="X214" s="252" t="s">
        <v>283</v>
      </c>
      <c r="Y214" s="248">
        <v>184</v>
      </c>
      <c r="Z214" s="248" t="s">
        <v>132</v>
      </c>
      <c r="AC214" s="289"/>
      <c r="AD214" s="254"/>
      <c r="AF214" s="266" t="s">
        <v>733</v>
      </c>
      <c r="AG214" s="267">
        <v>0</v>
      </c>
      <c r="AI214" s="278" t="str">
        <f t="shared" si="5"/>
        <v>41421TE (TIRANA)15Dκ16</v>
      </c>
      <c r="AJ214" s="287">
        <v>41421</v>
      </c>
      <c r="AK214" s="280" t="s">
        <v>944</v>
      </c>
      <c r="AL214" s="281">
        <v>15</v>
      </c>
      <c r="AM214" s="282" t="s">
        <v>1699</v>
      </c>
      <c r="AN214" s="283" t="s">
        <v>913</v>
      </c>
      <c r="AO214" s="283" t="s">
        <v>1640</v>
      </c>
      <c r="AP214" s="283">
        <v>19</v>
      </c>
      <c r="AQ214" s="567">
        <v>213</v>
      </c>
    </row>
    <row r="215" spans="24:43" x14ac:dyDescent="0.25">
      <c r="X215" s="252" t="s">
        <v>284</v>
      </c>
      <c r="Y215" s="248">
        <v>112</v>
      </c>
      <c r="Z215" s="248" t="s">
        <v>154</v>
      </c>
      <c r="AC215" s="289"/>
      <c r="AD215" s="254"/>
      <c r="AF215" s="266" t="s">
        <v>734</v>
      </c>
      <c r="AG215" s="267">
        <v>0</v>
      </c>
      <c r="AI215" s="278" t="str">
        <f t="shared" si="5"/>
        <v>41428TE (JUG OPEN)15Sα14</v>
      </c>
      <c r="AJ215" s="287">
        <v>41428</v>
      </c>
      <c r="AK215" s="280" t="s">
        <v>955</v>
      </c>
      <c r="AL215" s="281">
        <v>15</v>
      </c>
      <c r="AM215" s="282" t="s">
        <v>1699</v>
      </c>
      <c r="AN215" s="283" t="s">
        <v>906</v>
      </c>
      <c r="AO215" s="283" t="s">
        <v>1635</v>
      </c>
      <c r="AP215" s="283">
        <v>6</v>
      </c>
      <c r="AQ215" s="567">
        <v>214</v>
      </c>
    </row>
    <row r="216" spans="24:43" x14ac:dyDescent="0.25">
      <c r="X216" s="252" t="s">
        <v>285</v>
      </c>
      <c r="Y216" s="248">
        <v>433</v>
      </c>
      <c r="Z216" s="248" t="s">
        <v>134</v>
      </c>
      <c r="AC216" s="289"/>
      <c r="AD216" s="254"/>
      <c r="AF216" s="266" t="s">
        <v>735</v>
      </c>
      <c r="AG216" s="267">
        <v>36</v>
      </c>
      <c r="AI216" s="278" t="str">
        <f t="shared" si="5"/>
        <v>41428TE (MONTECATINI)15Sα16</v>
      </c>
      <c r="AJ216" s="287">
        <v>41428</v>
      </c>
      <c r="AK216" s="280" t="s">
        <v>956</v>
      </c>
      <c r="AL216" s="281">
        <v>15</v>
      </c>
      <c r="AM216" s="282" t="s">
        <v>1699</v>
      </c>
      <c r="AN216" s="283" t="s">
        <v>906</v>
      </c>
      <c r="AO216" s="283" t="s">
        <v>1636</v>
      </c>
      <c r="AP216" s="283">
        <v>7</v>
      </c>
      <c r="AQ216" s="567">
        <v>215</v>
      </c>
    </row>
    <row r="217" spans="24:43" x14ac:dyDescent="0.25">
      <c r="X217" s="259" t="s">
        <v>286</v>
      </c>
      <c r="Y217" s="248">
        <v>237</v>
      </c>
      <c r="Z217" s="248" t="s">
        <v>148</v>
      </c>
      <c r="AC217" s="289"/>
      <c r="AD217" s="254"/>
      <c r="AF217" s="266" t="s">
        <v>736</v>
      </c>
      <c r="AG217" s="267">
        <v>30</v>
      </c>
      <c r="AI217" s="278" t="str">
        <f t="shared" si="5"/>
        <v>41435TE (TC AS CUP)15Sα14</v>
      </c>
      <c r="AJ217" s="287">
        <v>41435</v>
      </c>
      <c r="AK217" s="280" t="s">
        <v>957</v>
      </c>
      <c r="AL217" s="281">
        <v>15</v>
      </c>
      <c r="AM217" s="282" t="s">
        <v>1699</v>
      </c>
      <c r="AN217" s="283" t="s">
        <v>906</v>
      </c>
      <c r="AO217" s="283" t="s">
        <v>1635</v>
      </c>
      <c r="AP217" s="283">
        <v>6</v>
      </c>
      <c r="AQ217" s="567">
        <v>216</v>
      </c>
    </row>
    <row r="218" spans="24:43" x14ac:dyDescent="0.25">
      <c r="X218" s="252" t="s">
        <v>287</v>
      </c>
      <c r="Y218" s="248">
        <v>351</v>
      </c>
      <c r="Z218" s="248" t="s">
        <v>143</v>
      </c>
      <c r="AC218" s="289"/>
      <c r="AD218" s="254"/>
      <c r="AF218" s="266" t="s">
        <v>737</v>
      </c>
      <c r="AG218" s="267">
        <v>18</v>
      </c>
      <c r="AI218" s="278" t="str">
        <f t="shared" si="5"/>
        <v>41442TE (AVVENIRE)15Sα16</v>
      </c>
      <c r="AJ218" s="287">
        <v>41442</v>
      </c>
      <c r="AK218" s="280" t="s">
        <v>958</v>
      </c>
      <c r="AL218" s="281">
        <v>15</v>
      </c>
      <c r="AM218" s="282" t="s">
        <v>1699</v>
      </c>
      <c r="AN218" s="283" t="s">
        <v>906</v>
      </c>
      <c r="AO218" s="283" t="s">
        <v>1636</v>
      </c>
      <c r="AP218" s="283">
        <v>7</v>
      </c>
      <c r="AQ218" s="567">
        <v>217</v>
      </c>
    </row>
    <row r="219" spans="24:43" x14ac:dyDescent="0.25">
      <c r="X219" s="252" t="s">
        <v>288</v>
      </c>
      <c r="Y219" s="248">
        <v>284</v>
      </c>
      <c r="Z219" s="248" t="s">
        <v>140</v>
      </c>
      <c r="AC219" s="289"/>
      <c r="AD219" s="254"/>
      <c r="AF219" s="266" t="s">
        <v>738</v>
      </c>
      <c r="AG219" s="267">
        <v>12</v>
      </c>
      <c r="AI219" s="278" t="str">
        <f t="shared" si="5"/>
        <v>41442TE (AVVENIRE)15Sκ16</v>
      </c>
      <c r="AJ219" s="287">
        <v>41442</v>
      </c>
      <c r="AK219" s="280" t="s">
        <v>958</v>
      </c>
      <c r="AL219" s="281">
        <v>15</v>
      </c>
      <c r="AM219" s="282" t="s">
        <v>1699</v>
      </c>
      <c r="AN219" s="283" t="s">
        <v>906</v>
      </c>
      <c r="AO219" s="283" t="s">
        <v>1640</v>
      </c>
      <c r="AP219" s="283">
        <v>11</v>
      </c>
      <c r="AQ219" s="567">
        <v>218</v>
      </c>
    </row>
    <row r="220" spans="24:43" x14ac:dyDescent="0.25">
      <c r="X220" s="252" t="s">
        <v>289</v>
      </c>
      <c r="Y220" s="248">
        <v>185</v>
      </c>
      <c r="Z220" s="248" t="s">
        <v>132</v>
      </c>
      <c r="AC220" s="289"/>
      <c r="AD220" s="254"/>
      <c r="AF220" s="266" t="s">
        <v>739</v>
      </c>
      <c r="AG220" s="267">
        <v>9.6</v>
      </c>
      <c r="AI220" s="278" t="str">
        <f t="shared" si="5"/>
        <v>41442TE (BITOLA)15Dα16</v>
      </c>
      <c r="AJ220" s="287">
        <v>41442</v>
      </c>
      <c r="AK220" s="280" t="s">
        <v>959</v>
      </c>
      <c r="AL220" s="281">
        <v>15</v>
      </c>
      <c r="AM220" s="282" t="s">
        <v>1699</v>
      </c>
      <c r="AN220" s="283" t="s">
        <v>913</v>
      </c>
      <c r="AO220" s="283" t="s">
        <v>1636</v>
      </c>
      <c r="AP220" s="283">
        <v>15</v>
      </c>
      <c r="AQ220" s="567">
        <v>219</v>
      </c>
    </row>
    <row r="221" spans="24:43" x14ac:dyDescent="0.25">
      <c r="X221" s="252" t="s">
        <v>290</v>
      </c>
      <c r="Y221" s="248">
        <v>217</v>
      </c>
      <c r="Z221" s="248" t="s">
        <v>130</v>
      </c>
      <c r="AC221" s="289"/>
      <c r="AD221" s="254"/>
      <c r="AF221" s="266" t="s">
        <v>740</v>
      </c>
      <c r="AG221" s="267">
        <v>6</v>
      </c>
      <c r="AI221" s="278" t="str">
        <f t="shared" si="5"/>
        <v>41442TE (BITOLA)15Sκ16</v>
      </c>
      <c r="AJ221" s="287">
        <v>41442</v>
      </c>
      <c r="AK221" s="280" t="s">
        <v>959</v>
      </c>
      <c r="AL221" s="281">
        <v>15</v>
      </c>
      <c r="AM221" s="282" t="s">
        <v>1699</v>
      </c>
      <c r="AN221" s="283" t="s">
        <v>906</v>
      </c>
      <c r="AO221" s="283" t="s">
        <v>1640</v>
      </c>
      <c r="AP221" s="283">
        <v>11</v>
      </c>
      <c r="AQ221" s="567">
        <v>220</v>
      </c>
    </row>
    <row r="222" spans="24:43" x14ac:dyDescent="0.25">
      <c r="X222" s="252" t="s">
        <v>1619</v>
      </c>
      <c r="Y222" s="248">
        <v>447</v>
      </c>
      <c r="Z222" s="248" t="s">
        <v>143</v>
      </c>
      <c r="AC222" s="289"/>
      <c r="AD222" s="254"/>
      <c r="AF222" s="266" t="s">
        <v>741</v>
      </c>
      <c r="AG222" s="267">
        <v>2</v>
      </c>
      <c r="AI222" s="278" t="str">
        <f t="shared" si="5"/>
        <v>41442Ε2γ (Γ)186Sα12</v>
      </c>
      <c r="AJ222" s="287">
        <v>41442</v>
      </c>
      <c r="AK222" s="280" t="s">
        <v>960</v>
      </c>
      <c r="AL222" s="281">
        <v>186</v>
      </c>
      <c r="AM222" s="282" t="s">
        <v>291</v>
      </c>
      <c r="AN222" s="283" t="s">
        <v>906</v>
      </c>
      <c r="AO222" s="283" t="s">
        <v>1634</v>
      </c>
      <c r="AP222" s="283">
        <v>5</v>
      </c>
      <c r="AQ222" s="567">
        <v>221</v>
      </c>
    </row>
    <row r="223" spans="24:43" x14ac:dyDescent="0.25">
      <c r="X223" s="252" t="s">
        <v>291</v>
      </c>
      <c r="Y223" s="248">
        <v>186</v>
      </c>
      <c r="Z223" s="248" t="s">
        <v>132</v>
      </c>
      <c r="AC223" s="289"/>
      <c r="AD223" s="254"/>
      <c r="AF223" s="266" t="s">
        <v>1533</v>
      </c>
      <c r="AG223" s="267">
        <v>0</v>
      </c>
      <c r="AI223" s="278" t="str">
        <f t="shared" si="5"/>
        <v>41442Ε2γ (Γ)186Dα12</v>
      </c>
      <c r="AJ223" s="287">
        <v>41442</v>
      </c>
      <c r="AK223" s="280" t="s">
        <v>960</v>
      </c>
      <c r="AL223" s="281">
        <v>186</v>
      </c>
      <c r="AM223" s="282" t="s">
        <v>291</v>
      </c>
      <c r="AN223" s="283" t="s">
        <v>913</v>
      </c>
      <c r="AO223" s="283" t="s">
        <v>1634</v>
      </c>
      <c r="AP223" s="283">
        <v>13</v>
      </c>
      <c r="AQ223" s="567">
        <v>222</v>
      </c>
    </row>
    <row r="224" spans="24:43" x14ac:dyDescent="0.25">
      <c r="X224" s="252" t="s">
        <v>292</v>
      </c>
      <c r="Y224" s="248">
        <v>187</v>
      </c>
      <c r="Z224" s="248" t="s">
        <v>132</v>
      </c>
      <c r="AC224" s="289"/>
      <c r="AD224" s="254"/>
      <c r="AF224" s="266" t="s">
        <v>1385</v>
      </c>
      <c r="AG224" s="267">
        <v>0</v>
      </c>
      <c r="AI224" s="278" t="str">
        <f t="shared" si="5"/>
        <v>41442Ε2γ (Γ)186Sκ12</v>
      </c>
      <c r="AJ224" s="287">
        <v>41442</v>
      </c>
      <c r="AK224" s="280" t="s">
        <v>960</v>
      </c>
      <c r="AL224" s="281">
        <v>186</v>
      </c>
      <c r="AM224" s="282" t="s">
        <v>291</v>
      </c>
      <c r="AN224" s="283" t="s">
        <v>906</v>
      </c>
      <c r="AO224" s="283" t="s">
        <v>1638</v>
      </c>
      <c r="AP224" s="283">
        <v>9</v>
      </c>
      <c r="AQ224" s="567">
        <v>227</v>
      </c>
    </row>
    <row r="225" spans="24:43" x14ac:dyDescent="0.25">
      <c r="X225" s="252" t="s">
        <v>293</v>
      </c>
      <c r="Y225" s="248">
        <v>238</v>
      </c>
      <c r="Z225" s="248" t="s">
        <v>148</v>
      </c>
      <c r="AC225" s="289"/>
      <c r="AD225" s="254"/>
      <c r="AF225" s="266" t="s">
        <v>1386</v>
      </c>
      <c r="AG225" s="267">
        <v>0</v>
      </c>
      <c r="AI225" s="278" t="str">
        <f t="shared" si="5"/>
        <v>41442Ε2γ (Γ)186Dκ12</v>
      </c>
      <c r="AJ225" s="287">
        <v>41442</v>
      </c>
      <c r="AK225" s="280" t="s">
        <v>960</v>
      </c>
      <c r="AL225" s="281">
        <v>186</v>
      </c>
      <c r="AM225" s="282" t="s">
        <v>291</v>
      </c>
      <c r="AN225" s="283" t="s">
        <v>913</v>
      </c>
      <c r="AO225" s="283" t="s">
        <v>1638</v>
      </c>
      <c r="AP225" s="283">
        <v>17</v>
      </c>
      <c r="AQ225" s="567">
        <v>228</v>
      </c>
    </row>
    <row r="226" spans="24:43" x14ac:dyDescent="0.25">
      <c r="X226" s="252" t="s">
        <v>294</v>
      </c>
      <c r="Y226" s="248">
        <v>434</v>
      </c>
      <c r="Z226" s="248" t="s">
        <v>134</v>
      </c>
      <c r="AC226" s="289"/>
      <c r="AD226" s="254"/>
      <c r="AF226" s="266" t="s">
        <v>1387</v>
      </c>
      <c r="AG226" s="267">
        <v>0</v>
      </c>
      <c r="AI226" s="278" t="str">
        <f t="shared" si="5"/>
        <v>41442Ε2γ (Γ)185Sα14</v>
      </c>
      <c r="AJ226" s="287">
        <v>41442</v>
      </c>
      <c r="AK226" s="280" t="s">
        <v>960</v>
      </c>
      <c r="AL226" s="281">
        <v>185</v>
      </c>
      <c r="AM226" s="282" t="s">
        <v>289</v>
      </c>
      <c r="AN226" s="283" t="s">
        <v>906</v>
      </c>
      <c r="AO226" s="283" t="s">
        <v>1635</v>
      </c>
      <c r="AP226" s="283">
        <v>6</v>
      </c>
      <c r="AQ226" s="567">
        <v>223</v>
      </c>
    </row>
    <row r="227" spans="24:43" x14ac:dyDescent="0.25">
      <c r="X227" s="252" t="s">
        <v>295</v>
      </c>
      <c r="Y227" s="248">
        <v>352</v>
      </c>
      <c r="Z227" s="248" t="s">
        <v>143</v>
      </c>
      <c r="AC227" s="289"/>
      <c r="AD227" s="254"/>
      <c r="AF227" s="266" t="s">
        <v>1388</v>
      </c>
      <c r="AG227" s="267">
        <v>0</v>
      </c>
      <c r="AI227" s="278" t="str">
        <f t="shared" si="5"/>
        <v>41442Ε2γ (Γ)185Dα14</v>
      </c>
      <c r="AJ227" s="287">
        <v>41442</v>
      </c>
      <c r="AK227" s="280" t="s">
        <v>960</v>
      </c>
      <c r="AL227" s="281">
        <v>185</v>
      </c>
      <c r="AM227" s="282" t="s">
        <v>289</v>
      </c>
      <c r="AN227" s="283" t="s">
        <v>913</v>
      </c>
      <c r="AO227" s="283" t="s">
        <v>1635</v>
      </c>
      <c r="AP227" s="283">
        <v>14</v>
      </c>
      <c r="AQ227" s="567">
        <v>224</v>
      </c>
    </row>
    <row r="228" spans="24:43" x14ac:dyDescent="0.25">
      <c r="X228" s="252" t="s">
        <v>1620</v>
      </c>
      <c r="Y228" s="248">
        <v>461</v>
      </c>
      <c r="Z228" s="248" t="s">
        <v>128</v>
      </c>
      <c r="AC228" s="289"/>
      <c r="AD228" s="254"/>
      <c r="AF228" s="266" t="s">
        <v>742</v>
      </c>
      <c r="AG228" s="267">
        <v>0</v>
      </c>
      <c r="AI228" s="278" t="str">
        <f t="shared" si="5"/>
        <v>41442Ε2γ (Γ)185Sκ14</v>
      </c>
      <c r="AJ228" s="287">
        <v>41442</v>
      </c>
      <c r="AK228" s="280" t="s">
        <v>960</v>
      </c>
      <c r="AL228" s="281">
        <v>185</v>
      </c>
      <c r="AM228" s="282" t="s">
        <v>289</v>
      </c>
      <c r="AN228" s="283" t="s">
        <v>906</v>
      </c>
      <c r="AO228" s="283" t="s">
        <v>1639</v>
      </c>
      <c r="AP228" s="283">
        <v>10</v>
      </c>
      <c r="AQ228" s="567">
        <v>229</v>
      </c>
    </row>
    <row r="229" spans="24:43" x14ac:dyDescent="0.25">
      <c r="X229" s="259" t="s">
        <v>296</v>
      </c>
      <c r="Y229" s="248">
        <v>188</v>
      </c>
      <c r="Z229" s="248" t="s">
        <v>132</v>
      </c>
      <c r="AC229" s="289"/>
      <c r="AD229" s="254"/>
      <c r="AF229" s="266" t="s">
        <v>743</v>
      </c>
      <c r="AG229" s="267">
        <v>0</v>
      </c>
      <c r="AI229" s="278" t="str">
        <f t="shared" si="5"/>
        <v>41442Ε2γ (Γ)185Dκ14</v>
      </c>
      <c r="AJ229" s="287">
        <v>41442</v>
      </c>
      <c r="AK229" s="280" t="s">
        <v>960</v>
      </c>
      <c r="AL229" s="281">
        <v>185</v>
      </c>
      <c r="AM229" s="282" t="s">
        <v>289</v>
      </c>
      <c r="AN229" s="283" t="s">
        <v>913</v>
      </c>
      <c r="AO229" s="283" t="s">
        <v>1639</v>
      </c>
      <c r="AP229" s="283">
        <v>18</v>
      </c>
      <c r="AQ229" s="567">
        <v>230</v>
      </c>
    </row>
    <row r="230" spans="24:43" x14ac:dyDescent="0.25">
      <c r="X230" s="252" t="s">
        <v>79</v>
      </c>
      <c r="Y230" s="248">
        <v>435</v>
      </c>
      <c r="Z230" s="248" t="s">
        <v>134</v>
      </c>
      <c r="AC230" s="289"/>
      <c r="AD230" s="254"/>
      <c r="AF230" s="266" t="s">
        <v>744</v>
      </c>
      <c r="AG230" s="267">
        <v>0</v>
      </c>
      <c r="AI230" s="278" t="str">
        <f t="shared" si="5"/>
        <v>41442Ε2γ (Γ)188Sα16</v>
      </c>
      <c r="AJ230" s="287">
        <v>41442</v>
      </c>
      <c r="AK230" s="280" t="s">
        <v>960</v>
      </c>
      <c r="AL230" s="281">
        <v>188</v>
      </c>
      <c r="AM230" s="282" t="s">
        <v>296</v>
      </c>
      <c r="AN230" s="283" t="s">
        <v>906</v>
      </c>
      <c r="AO230" s="283" t="s">
        <v>1636</v>
      </c>
      <c r="AP230" s="283">
        <v>7</v>
      </c>
      <c r="AQ230" s="567">
        <v>225</v>
      </c>
    </row>
    <row r="231" spans="24:43" x14ac:dyDescent="0.25">
      <c r="X231" s="252" t="s">
        <v>297</v>
      </c>
      <c r="Y231" s="248">
        <v>436</v>
      </c>
      <c r="Z231" s="248" t="s">
        <v>134</v>
      </c>
      <c r="AC231" s="289"/>
      <c r="AD231" s="254"/>
      <c r="AF231" s="266" t="s">
        <v>745</v>
      </c>
      <c r="AG231" s="267">
        <v>0</v>
      </c>
      <c r="AI231" s="278" t="str">
        <f t="shared" si="5"/>
        <v>41442Ε2γ (Γ)188Dα16</v>
      </c>
      <c r="AJ231" s="287">
        <v>41442</v>
      </c>
      <c r="AK231" s="280" t="s">
        <v>960</v>
      </c>
      <c r="AL231" s="281">
        <v>188</v>
      </c>
      <c r="AM231" s="282" t="s">
        <v>296</v>
      </c>
      <c r="AN231" s="283" t="s">
        <v>913</v>
      </c>
      <c r="AO231" s="283" t="s">
        <v>1636</v>
      </c>
      <c r="AP231" s="283">
        <v>15</v>
      </c>
      <c r="AQ231" s="567">
        <v>226</v>
      </c>
    </row>
    <row r="232" spans="24:43" x14ac:dyDescent="0.25">
      <c r="X232" s="252" t="s">
        <v>1621</v>
      </c>
      <c r="Y232" s="248">
        <v>448</v>
      </c>
      <c r="Z232" s="248" t="s">
        <v>148</v>
      </c>
      <c r="AC232" s="289"/>
      <c r="AD232" s="254"/>
      <c r="AF232" s="266" t="s">
        <v>746</v>
      </c>
      <c r="AG232" s="267">
        <v>0</v>
      </c>
      <c r="AI232" s="278" t="str">
        <f t="shared" si="5"/>
        <v>41442Ε2γ (Γ)188Sκ16</v>
      </c>
      <c r="AJ232" s="287">
        <v>41442</v>
      </c>
      <c r="AK232" s="280" t="s">
        <v>960</v>
      </c>
      <c r="AL232" s="281">
        <v>188</v>
      </c>
      <c r="AM232" s="282" t="s">
        <v>296</v>
      </c>
      <c r="AN232" s="283" t="s">
        <v>906</v>
      </c>
      <c r="AO232" s="283" t="s">
        <v>1640</v>
      </c>
      <c r="AP232" s="283">
        <v>11</v>
      </c>
      <c r="AQ232" s="567">
        <v>231</v>
      </c>
    </row>
    <row r="233" spans="24:43" x14ac:dyDescent="0.25">
      <c r="X233" s="252" t="s">
        <v>298</v>
      </c>
      <c r="Y233" s="248">
        <v>189</v>
      </c>
      <c r="Z233" s="248" t="s">
        <v>132</v>
      </c>
      <c r="AC233" s="289"/>
      <c r="AD233" s="254"/>
      <c r="AF233" s="266" t="s">
        <v>747</v>
      </c>
      <c r="AG233" s="267">
        <v>0</v>
      </c>
      <c r="AI233" s="278" t="str">
        <f t="shared" si="5"/>
        <v>41442Ε2γ (Ζ)305Sα12</v>
      </c>
      <c r="AJ233" s="287">
        <v>41442</v>
      </c>
      <c r="AK233" s="280" t="s">
        <v>961</v>
      </c>
      <c r="AL233" s="281">
        <v>305</v>
      </c>
      <c r="AM233" s="282" t="s">
        <v>262</v>
      </c>
      <c r="AN233" s="283" t="s">
        <v>906</v>
      </c>
      <c r="AO233" s="283" t="s">
        <v>1634</v>
      </c>
      <c r="AP233" s="283">
        <v>5</v>
      </c>
      <c r="AQ233" s="567">
        <v>232</v>
      </c>
    </row>
    <row r="234" spans="24:43" x14ac:dyDescent="0.25">
      <c r="X234" s="252" t="s">
        <v>1622</v>
      </c>
      <c r="Y234" s="248">
        <v>455</v>
      </c>
      <c r="Z234" s="248" t="s">
        <v>154</v>
      </c>
      <c r="AC234" s="289"/>
      <c r="AD234" s="254"/>
      <c r="AF234" s="266" t="s">
        <v>748</v>
      </c>
      <c r="AG234" s="267">
        <v>0</v>
      </c>
      <c r="AI234" s="278" t="str">
        <f t="shared" si="5"/>
        <v>41442Ε2γ (Ζ)305Dα12</v>
      </c>
      <c r="AJ234" s="287">
        <v>41442</v>
      </c>
      <c r="AK234" s="280" t="s">
        <v>961</v>
      </c>
      <c r="AL234" s="281">
        <v>305</v>
      </c>
      <c r="AM234" s="282" t="s">
        <v>262</v>
      </c>
      <c r="AN234" s="283" t="s">
        <v>913</v>
      </c>
      <c r="AO234" s="283" t="s">
        <v>1634</v>
      </c>
      <c r="AP234" s="283">
        <v>13</v>
      </c>
      <c r="AQ234" s="567">
        <v>233</v>
      </c>
    </row>
    <row r="235" spans="24:43" x14ac:dyDescent="0.25">
      <c r="X235" s="252" t="s">
        <v>299</v>
      </c>
      <c r="Y235" s="248">
        <v>388</v>
      </c>
      <c r="Z235" s="248" t="s">
        <v>125</v>
      </c>
      <c r="AC235" s="289"/>
      <c r="AD235" s="254"/>
      <c r="AF235" s="266" t="s">
        <v>749</v>
      </c>
      <c r="AG235" s="267">
        <v>0</v>
      </c>
      <c r="AI235" s="278" t="str">
        <f t="shared" si="5"/>
        <v>41442Ε2γ (Ζ)305Sα14</v>
      </c>
      <c r="AJ235" s="287">
        <v>41442</v>
      </c>
      <c r="AK235" s="280" t="s">
        <v>961</v>
      </c>
      <c r="AL235" s="281">
        <v>305</v>
      </c>
      <c r="AM235" s="282" t="s">
        <v>262</v>
      </c>
      <c r="AN235" s="283" t="s">
        <v>906</v>
      </c>
      <c r="AO235" s="283" t="s">
        <v>1635</v>
      </c>
      <c r="AP235" s="283">
        <v>6</v>
      </c>
      <c r="AQ235" s="567">
        <v>234</v>
      </c>
    </row>
    <row r="236" spans="24:43" x14ac:dyDescent="0.25">
      <c r="X236" s="252" t="s">
        <v>1623</v>
      </c>
      <c r="Y236" s="248">
        <v>499</v>
      </c>
      <c r="Z236" s="248" t="s">
        <v>134</v>
      </c>
      <c r="AC236" s="289"/>
      <c r="AD236" s="254"/>
      <c r="AF236" s="266" t="s">
        <v>750</v>
      </c>
      <c r="AG236" s="267">
        <v>0</v>
      </c>
      <c r="AI236" s="278" t="str">
        <f t="shared" si="5"/>
        <v>41442Ε2γ (Ζ)305Dα14</v>
      </c>
      <c r="AJ236" s="287">
        <v>41442</v>
      </c>
      <c r="AK236" s="280" t="s">
        <v>961</v>
      </c>
      <c r="AL236" s="281">
        <v>305</v>
      </c>
      <c r="AM236" s="282" t="s">
        <v>262</v>
      </c>
      <c r="AN236" s="283" t="s">
        <v>913</v>
      </c>
      <c r="AO236" s="283" t="s">
        <v>1635</v>
      </c>
      <c r="AP236" s="283">
        <v>14</v>
      </c>
      <c r="AQ236" s="567">
        <v>235</v>
      </c>
    </row>
    <row r="237" spans="24:43" x14ac:dyDescent="0.25">
      <c r="X237" s="252" t="s">
        <v>577</v>
      </c>
      <c r="Y237" s="248">
        <v>150</v>
      </c>
      <c r="Z237" s="248" t="s">
        <v>128</v>
      </c>
      <c r="AC237" s="289"/>
      <c r="AD237" s="254"/>
      <c r="AF237" s="266" t="s">
        <v>751</v>
      </c>
      <c r="AG237" s="267">
        <v>0</v>
      </c>
      <c r="AI237" s="278" t="str">
        <f t="shared" si="5"/>
        <v>41442Ε2γ (Ζ)305Sα16</v>
      </c>
      <c r="AJ237" s="287">
        <v>41442</v>
      </c>
      <c r="AK237" s="280" t="s">
        <v>961</v>
      </c>
      <c r="AL237" s="281">
        <v>305</v>
      </c>
      <c r="AM237" s="282" t="s">
        <v>262</v>
      </c>
      <c r="AN237" s="283" t="s">
        <v>906</v>
      </c>
      <c r="AO237" s="283" t="s">
        <v>1636</v>
      </c>
      <c r="AP237" s="283">
        <v>7</v>
      </c>
      <c r="AQ237" s="567">
        <v>236</v>
      </c>
    </row>
    <row r="238" spans="24:43" x14ac:dyDescent="0.25">
      <c r="X238" s="252" t="s">
        <v>300</v>
      </c>
      <c r="Y238" s="248">
        <v>353</v>
      </c>
      <c r="Z238" s="248" t="s">
        <v>143</v>
      </c>
      <c r="AC238" s="289"/>
      <c r="AD238" s="254"/>
      <c r="AF238" s="266" t="s">
        <v>1389</v>
      </c>
      <c r="AG238" s="267">
        <v>0</v>
      </c>
      <c r="AI238" s="278" t="str">
        <f t="shared" si="5"/>
        <v>41442Ε2γ (Ζ)305Sκ12</v>
      </c>
      <c r="AJ238" s="287">
        <v>41442</v>
      </c>
      <c r="AK238" s="280" t="s">
        <v>961</v>
      </c>
      <c r="AL238" s="281">
        <v>305</v>
      </c>
      <c r="AM238" s="282" t="s">
        <v>262</v>
      </c>
      <c r="AN238" s="283" t="s">
        <v>906</v>
      </c>
      <c r="AO238" s="283" t="s">
        <v>1638</v>
      </c>
      <c r="AP238" s="283">
        <v>9</v>
      </c>
      <c r="AQ238" s="567">
        <v>237</v>
      </c>
    </row>
    <row r="239" spans="24:43" x14ac:dyDescent="0.25">
      <c r="X239" s="252" t="s">
        <v>301</v>
      </c>
      <c r="Y239" s="248">
        <v>218</v>
      </c>
      <c r="Z239" s="248" t="s">
        <v>130</v>
      </c>
      <c r="AC239" s="289"/>
      <c r="AD239" s="254"/>
      <c r="AF239" s="266" t="s">
        <v>1390</v>
      </c>
      <c r="AG239" s="267">
        <v>0</v>
      </c>
      <c r="AI239" s="278" t="str">
        <f t="shared" si="5"/>
        <v>41442Ε2γ (Ζ)305Dκ12</v>
      </c>
      <c r="AJ239" s="287">
        <v>41442</v>
      </c>
      <c r="AK239" s="280" t="s">
        <v>961</v>
      </c>
      <c r="AL239" s="281">
        <v>305</v>
      </c>
      <c r="AM239" s="282" t="s">
        <v>262</v>
      </c>
      <c r="AN239" s="283" t="s">
        <v>913</v>
      </c>
      <c r="AO239" s="283" t="s">
        <v>1638</v>
      </c>
      <c r="AP239" s="283">
        <v>17</v>
      </c>
      <c r="AQ239" s="567">
        <v>238</v>
      </c>
    </row>
    <row r="240" spans="24:43" x14ac:dyDescent="0.25">
      <c r="X240" s="252" t="s">
        <v>302</v>
      </c>
      <c r="Y240" s="248">
        <v>151</v>
      </c>
      <c r="Z240" s="248" t="s">
        <v>128</v>
      </c>
      <c r="AC240" s="289"/>
      <c r="AD240" s="254"/>
      <c r="AF240" s="266" t="s">
        <v>1391</v>
      </c>
      <c r="AG240" s="267">
        <v>0</v>
      </c>
      <c r="AI240" s="278" t="str">
        <f t="shared" si="5"/>
        <v>41442Ε2γ (Ζ)305Sκ14</v>
      </c>
      <c r="AJ240" s="287">
        <v>41442</v>
      </c>
      <c r="AK240" s="280" t="s">
        <v>961</v>
      </c>
      <c r="AL240" s="281">
        <v>305</v>
      </c>
      <c r="AM240" s="282" t="s">
        <v>262</v>
      </c>
      <c r="AN240" s="283" t="s">
        <v>906</v>
      </c>
      <c r="AO240" s="283" t="s">
        <v>1639</v>
      </c>
      <c r="AP240" s="283">
        <v>10</v>
      </c>
      <c r="AQ240" s="567">
        <v>239</v>
      </c>
    </row>
    <row r="241" spans="24:43" x14ac:dyDescent="0.25">
      <c r="X241" s="252" t="s">
        <v>303</v>
      </c>
      <c r="Y241" s="248">
        <v>239</v>
      </c>
      <c r="Z241" s="248" t="s">
        <v>148</v>
      </c>
      <c r="AC241" s="289"/>
      <c r="AD241" s="254"/>
      <c r="AF241" s="266" t="s">
        <v>1392</v>
      </c>
      <c r="AG241" s="267">
        <v>0</v>
      </c>
      <c r="AI241" s="278" t="str">
        <f t="shared" si="5"/>
        <v>41442Ε2γ (Ζ)305Dκ14</v>
      </c>
      <c r="AJ241" s="287">
        <v>41442</v>
      </c>
      <c r="AK241" s="280" t="s">
        <v>961</v>
      </c>
      <c r="AL241" s="281">
        <v>305</v>
      </c>
      <c r="AM241" s="282" t="s">
        <v>262</v>
      </c>
      <c r="AN241" s="283" t="s">
        <v>913</v>
      </c>
      <c r="AO241" s="283" t="s">
        <v>1639</v>
      </c>
      <c r="AP241" s="283">
        <v>18</v>
      </c>
      <c r="AQ241" s="567">
        <v>240</v>
      </c>
    </row>
    <row r="242" spans="24:43" x14ac:dyDescent="0.25">
      <c r="X242" s="252" t="s">
        <v>304</v>
      </c>
      <c r="Y242" s="248">
        <v>389</v>
      </c>
      <c r="Z242" s="248" t="s">
        <v>125</v>
      </c>
      <c r="AC242" s="289"/>
      <c r="AD242" s="254"/>
      <c r="AF242" s="266" t="s">
        <v>752</v>
      </c>
      <c r="AG242" s="267">
        <v>0</v>
      </c>
      <c r="AI242" s="278" t="str">
        <f t="shared" si="5"/>
        <v>41442Ε2γ (Ζ)305Sκ16</v>
      </c>
      <c r="AJ242" s="287">
        <v>41442</v>
      </c>
      <c r="AK242" s="280" t="s">
        <v>961</v>
      </c>
      <c r="AL242" s="281">
        <v>305</v>
      </c>
      <c r="AM242" s="282" t="s">
        <v>262</v>
      </c>
      <c r="AN242" s="283" t="s">
        <v>906</v>
      </c>
      <c r="AO242" s="283" t="s">
        <v>1640</v>
      </c>
      <c r="AP242" s="283">
        <v>11</v>
      </c>
      <c r="AQ242" s="567">
        <v>241</v>
      </c>
    </row>
    <row r="243" spans="24:43" x14ac:dyDescent="0.25">
      <c r="X243" s="252" t="s">
        <v>305</v>
      </c>
      <c r="Y243" s="248">
        <v>219</v>
      </c>
      <c r="Z243" s="248" t="s">
        <v>130</v>
      </c>
      <c r="AC243" s="289"/>
      <c r="AD243" s="254"/>
      <c r="AF243" s="266" t="s">
        <v>753</v>
      </c>
      <c r="AG243" s="267">
        <v>0</v>
      </c>
      <c r="AI243" s="278" t="str">
        <f t="shared" si="5"/>
        <v>41442Ε2γ (ΣΤ)279Sα12</v>
      </c>
      <c r="AJ243" s="287">
        <v>41442</v>
      </c>
      <c r="AK243" s="280" t="s">
        <v>962</v>
      </c>
      <c r="AL243" s="281">
        <v>279</v>
      </c>
      <c r="AM243" s="282" t="s">
        <v>267</v>
      </c>
      <c r="AN243" s="283" t="s">
        <v>906</v>
      </c>
      <c r="AO243" s="283" t="s">
        <v>1634</v>
      </c>
      <c r="AP243" s="283">
        <v>5</v>
      </c>
      <c r="AQ243" s="567">
        <v>242</v>
      </c>
    </row>
    <row r="244" spans="24:43" x14ac:dyDescent="0.25">
      <c r="X244" s="252" t="s">
        <v>306</v>
      </c>
      <c r="Y244" s="248">
        <v>240</v>
      </c>
      <c r="Z244" s="248" t="s">
        <v>148</v>
      </c>
      <c r="AC244" s="289"/>
      <c r="AD244" s="254"/>
      <c r="AF244" s="266" t="s">
        <v>754</v>
      </c>
      <c r="AG244" s="267">
        <v>0</v>
      </c>
      <c r="AI244" s="278" t="str">
        <f t="shared" si="5"/>
        <v>41442Ε2γ (ΣΤ)279Dα12</v>
      </c>
      <c r="AJ244" s="287">
        <v>41442</v>
      </c>
      <c r="AK244" s="280" t="s">
        <v>962</v>
      </c>
      <c r="AL244" s="281">
        <v>279</v>
      </c>
      <c r="AM244" s="282" t="s">
        <v>267</v>
      </c>
      <c r="AN244" s="283" t="s">
        <v>913</v>
      </c>
      <c r="AO244" s="283" t="s">
        <v>1634</v>
      </c>
      <c r="AP244" s="283">
        <v>13</v>
      </c>
      <c r="AQ244" s="567">
        <v>243</v>
      </c>
    </row>
    <row r="245" spans="24:43" x14ac:dyDescent="0.25">
      <c r="X245" s="252" t="s">
        <v>1685</v>
      </c>
      <c r="Y245" s="248">
        <v>477</v>
      </c>
      <c r="Z245" s="248" t="s">
        <v>156</v>
      </c>
      <c r="AC245" s="289"/>
      <c r="AD245" s="254"/>
      <c r="AF245" s="268" t="s">
        <v>755</v>
      </c>
      <c r="AG245" s="269">
        <v>3.7</v>
      </c>
      <c r="AI245" s="278" t="str">
        <f t="shared" si="5"/>
        <v>41442Ε2γ (ΣΤ)279Sκ12</v>
      </c>
      <c r="AJ245" s="287">
        <v>41442</v>
      </c>
      <c r="AK245" s="280" t="s">
        <v>962</v>
      </c>
      <c r="AL245" s="281">
        <v>279</v>
      </c>
      <c r="AM245" s="282" t="s">
        <v>267</v>
      </c>
      <c r="AN245" s="283" t="s">
        <v>906</v>
      </c>
      <c r="AO245" s="283" t="s">
        <v>1638</v>
      </c>
      <c r="AP245" s="283">
        <v>9</v>
      </c>
      <c r="AQ245" s="567">
        <v>246</v>
      </c>
    </row>
    <row r="246" spans="24:43" x14ac:dyDescent="0.25">
      <c r="X246" s="252" t="s">
        <v>307</v>
      </c>
      <c r="Y246" s="248">
        <v>114</v>
      </c>
      <c r="Z246" s="248" t="s">
        <v>154</v>
      </c>
      <c r="AC246" s="289"/>
      <c r="AD246" s="254"/>
      <c r="AF246" s="268" t="s">
        <v>756</v>
      </c>
      <c r="AG246" s="269">
        <v>3.2</v>
      </c>
      <c r="AI246" s="278" t="str">
        <f t="shared" si="5"/>
        <v>41442Ε2γ (ΣΤ)279Dκ12</v>
      </c>
      <c r="AJ246" s="287">
        <v>41442</v>
      </c>
      <c r="AK246" s="280" t="s">
        <v>962</v>
      </c>
      <c r="AL246" s="281">
        <v>279</v>
      </c>
      <c r="AM246" s="282" t="s">
        <v>267</v>
      </c>
      <c r="AN246" s="283" t="s">
        <v>913</v>
      </c>
      <c r="AO246" s="283" t="s">
        <v>1638</v>
      </c>
      <c r="AP246" s="283">
        <v>17</v>
      </c>
      <c r="AQ246" s="567">
        <v>247</v>
      </c>
    </row>
    <row r="247" spans="24:43" x14ac:dyDescent="0.25">
      <c r="X247" s="252" t="s">
        <v>308</v>
      </c>
      <c r="Y247" s="248">
        <v>438</v>
      </c>
      <c r="Z247" s="248" t="s">
        <v>134</v>
      </c>
      <c r="AC247" s="289"/>
      <c r="AD247" s="254"/>
      <c r="AF247" s="268" t="s">
        <v>757</v>
      </c>
      <c r="AG247" s="269">
        <v>1.7</v>
      </c>
      <c r="AI247" s="278" t="str">
        <f t="shared" si="5"/>
        <v>41442Ε2γ (ΣΤ)278Sα14</v>
      </c>
      <c r="AJ247" s="287">
        <v>41442</v>
      </c>
      <c r="AK247" s="280" t="s">
        <v>962</v>
      </c>
      <c r="AL247" s="281">
        <v>278</v>
      </c>
      <c r="AM247" s="282" t="s">
        <v>261</v>
      </c>
      <c r="AN247" s="283" t="s">
        <v>906</v>
      </c>
      <c r="AO247" s="283" t="s">
        <v>1635</v>
      </c>
      <c r="AP247" s="283">
        <v>6</v>
      </c>
      <c r="AQ247" s="567">
        <v>244</v>
      </c>
    </row>
    <row r="248" spans="24:43" x14ac:dyDescent="0.25">
      <c r="X248" s="252" t="s">
        <v>309</v>
      </c>
      <c r="Y248" s="248">
        <v>152</v>
      </c>
      <c r="Z248" s="248" t="s">
        <v>128</v>
      </c>
      <c r="AC248" s="289"/>
      <c r="AD248" s="254"/>
      <c r="AF248" s="268" t="s">
        <v>758</v>
      </c>
      <c r="AG248" s="269">
        <v>1.2</v>
      </c>
      <c r="AI248" s="278" t="str">
        <f t="shared" si="5"/>
        <v>41442Ε2γ (ΣΤ)278Dα14</v>
      </c>
      <c r="AJ248" s="287">
        <v>41442</v>
      </c>
      <c r="AK248" s="280" t="s">
        <v>962</v>
      </c>
      <c r="AL248" s="281">
        <v>278</v>
      </c>
      <c r="AM248" s="282" t="s">
        <v>261</v>
      </c>
      <c r="AN248" s="283" t="s">
        <v>913</v>
      </c>
      <c r="AO248" s="283" t="s">
        <v>1635</v>
      </c>
      <c r="AP248" s="283">
        <v>14</v>
      </c>
      <c r="AQ248" s="567">
        <v>245</v>
      </c>
    </row>
    <row r="249" spans="24:43" x14ac:dyDescent="0.25">
      <c r="X249" s="252" t="s">
        <v>310</v>
      </c>
      <c r="Y249" s="248">
        <v>285</v>
      </c>
      <c r="Z249" s="248" t="s">
        <v>140</v>
      </c>
      <c r="AC249" s="289"/>
      <c r="AD249" s="254"/>
      <c r="AF249" s="268" t="s">
        <v>759</v>
      </c>
      <c r="AG249" s="269">
        <v>1</v>
      </c>
      <c r="AI249" s="278" t="str">
        <f t="shared" si="5"/>
        <v>41442Ε2γ (ΣΤ)278Sκ14</v>
      </c>
      <c r="AJ249" s="287">
        <v>41442</v>
      </c>
      <c r="AK249" s="280" t="s">
        <v>962</v>
      </c>
      <c r="AL249" s="281">
        <v>278</v>
      </c>
      <c r="AM249" s="282" t="s">
        <v>261</v>
      </c>
      <c r="AN249" s="283" t="s">
        <v>906</v>
      </c>
      <c r="AO249" s="283" t="s">
        <v>1639</v>
      </c>
      <c r="AP249" s="283">
        <v>10</v>
      </c>
      <c r="AQ249" s="567">
        <v>248</v>
      </c>
    </row>
    <row r="250" spans="24:43" x14ac:dyDescent="0.25">
      <c r="X250" s="252" t="s">
        <v>311</v>
      </c>
      <c r="Y250" s="248">
        <v>391</v>
      </c>
      <c r="Z250" s="248" t="s">
        <v>125</v>
      </c>
      <c r="AC250" s="289"/>
      <c r="AD250" s="254"/>
      <c r="AF250" s="268" t="s">
        <v>760</v>
      </c>
      <c r="AG250" s="269">
        <v>0.5</v>
      </c>
      <c r="AI250" s="278" t="str">
        <f t="shared" si="5"/>
        <v>41442Ε2γ (ΣΤ)278Dκ14</v>
      </c>
      <c r="AJ250" s="287">
        <v>41442</v>
      </c>
      <c r="AK250" s="280" t="s">
        <v>962</v>
      </c>
      <c r="AL250" s="281">
        <v>278</v>
      </c>
      <c r="AM250" s="282" t="s">
        <v>261</v>
      </c>
      <c r="AN250" s="283" t="s">
        <v>913</v>
      </c>
      <c r="AO250" s="283" t="s">
        <v>1639</v>
      </c>
      <c r="AP250" s="283">
        <v>18</v>
      </c>
      <c r="AQ250" s="567">
        <v>249</v>
      </c>
    </row>
    <row r="251" spans="24:43" x14ac:dyDescent="0.25">
      <c r="X251" s="252" t="s">
        <v>312</v>
      </c>
      <c r="Y251" s="248">
        <v>190</v>
      </c>
      <c r="Z251" s="248" t="s">
        <v>132</v>
      </c>
      <c r="AC251" s="289"/>
      <c r="AD251" s="254"/>
      <c r="AF251" s="268" t="s">
        <v>761</v>
      </c>
      <c r="AG251" s="269">
        <v>0.2</v>
      </c>
      <c r="AI251" s="278" t="str">
        <f t="shared" si="5"/>
        <v>41452Παν (Η) 12333Sα12</v>
      </c>
      <c r="AJ251" s="287">
        <v>41452</v>
      </c>
      <c r="AK251" s="280" t="s">
        <v>963</v>
      </c>
      <c r="AL251" s="281">
        <v>333</v>
      </c>
      <c r="AM251" s="282" t="s">
        <v>192</v>
      </c>
      <c r="AN251" s="283" t="s">
        <v>906</v>
      </c>
      <c r="AO251" s="283" t="s">
        <v>1634</v>
      </c>
      <c r="AP251" s="283">
        <v>5</v>
      </c>
      <c r="AQ251" s="567">
        <v>250</v>
      </c>
    </row>
    <row r="252" spans="24:43" x14ac:dyDescent="0.25">
      <c r="X252" s="252" t="s">
        <v>313</v>
      </c>
      <c r="Y252" s="248">
        <v>191</v>
      </c>
      <c r="Z252" s="248" t="s">
        <v>132</v>
      </c>
      <c r="AC252" s="289"/>
      <c r="AD252" s="254"/>
      <c r="AF252" s="268" t="s">
        <v>762</v>
      </c>
      <c r="AG252" s="269">
        <v>0</v>
      </c>
      <c r="AI252" s="278" t="str">
        <f t="shared" si="5"/>
        <v>41452Παν (Η) 12333Dα12</v>
      </c>
      <c r="AJ252" s="287">
        <v>41452</v>
      </c>
      <c r="AK252" s="280" t="s">
        <v>963</v>
      </c>
      <c r="AL252" s="281">
        <v>333</v>
      </c>
      <c r="AM252" s="282" t="s">
        <v>192</v>
      </c>
      <c r="AN252" s="283" t="s">
        <v>913</v>
      </c>
      <c r="AO252" s="283" t="s">
        <v>1634</v>
      </c>
      <c r="AP252" s="283">
        <v>13</v>
      </c>
      <c r="AQ252" s="567">
        <v>251</v>
      </c>
    </row>
    <row r="253" spans="24:43" x14ac:dyDescent="0.25">
      <c r="X253" s="252" t="s">
        <v>314</v>
      </c>
      <c r="Y253" s="248">
        <v>392</v>
      </c>
      <c r="Z253" s="248" t="s">
        <v>125</v>
      </c>
      <c r="AC253" s="289"/>
      <c r="AD253" s="254"/>
      <c r="AF253" s="268" t="s">
        <v>1393</v>
      </c>
      <c r="AG253" s="269">
        <v>0</v>
      </c>
      <c r="AI253" s="278" t="str">
        <f t="shared" si="5"/>
        <v>41452Παν (Η) 12333Sκ12</v>
      </c>
      <c r="AJ253" s="287">
        <v>41452</v>
      </c>
      <c r="AK253" s="280" t="s">
        <v>963</v>
      </c>
      <c r="AL253" s="281">
        <v>333</v>
      </c>
      <c r="AM253" s="282" t="s">
        <v>192</v>
      </c>
      <c r="AN253" s="283" t="s">
        <v>906</v>
      </c>
      <c r="AO253" s="283" t="s">
        <v>1638</v>
      </c>
      <c r="AP253" s="283">
        <v>9</v>
      </c>
      <c r="AQ253" s="567">
        <v>252</v>
      </c>
    </row>
    <row r="254" spans="24:43" x14ac:dyDescent="0.25">
      <c r="X254" s="252" t="s">
        <v>315</v>
      </c>
      <c r="Y254" s="248">
        <v>220</v>
      </c>
      <c r="Z254" s="248" t="s">
        <v>130</v>
      </c>
      <c r="AC254" s="289"/>
      <c r="AD254" s="254"/>
      <c r="AF254" s="268" t="s">
        <v>1394</v>
      </c>
      <c r="AG254" s="269">
        <v>0</v>
      </c>
      <c r="AI254" s="278" t="str">
        <f t="shared" si="5"/>
        <v>41452Παν (Η) 12333Dκ12</v>
      </c>
      <c r="AJ254" s="287">
        <v>41452</v>
      </c>
      <c r="AK254" s="280" t="s">
        <v>963</v>
      </c>
      <c r="AL254" s="281">
        <v>333</v>
      </c>
      <c r="AM254" s="282" t="s">
        <v>192</v>
      </c>
      <c r="AN254" s="283" t="s">
        <v>913</v>
      </c>
      <c r="AO254" s="283" t="s">
        <v>1638</v>
      </c>
      <c r="AP254" s="283">
        <v>17</v>
      </c>
      <c r="AQ254" s="567">
        <v>253</v>
      </c>
    </row>
    <row r="255" spans="24:43" x14ac:dyDescent="0.25">
      <c r="X255" s="252" t="s">
        <v>316</v>
      </c>
      <c r="Y255" s="248">
        <v>153</v>
      </c>
      <c r="Z255" s="248" t="s">
        <v>128</v>
      </c>
      <c r="AC255" s="289"/>
      <c r="AD255" s="254"/>
      <c r="AF255" s="268" t="s">
        <v>1395</v>
      </c>
      <c r="AG255" s="269">
        <v>0</v>
      </c>
      <c r="AI255" s="278" t="str">
        <f t="shared" si="5"/>
        <v>41452Παν (Η) 14333Sα14</v>
      </c>
      <c r="AJ255" s="287">
        <v>41452</v>
      </c>
      <c r="AK255" s="280" t="s">
        <v>964</v>
      </c>
      <c r="AL255" s="281">
        <v>333</v>
      </c>
      <c r="AM255" s="282" t="s">
        <v>192</v>
      </c>
      <c r="AN255" s="283" t="s">
        <v>906</v>
      </c>
      <c r="AO255" s="283" t="s">
        <v>1635</v>
      </c>
      <c r="AP255" s="283">
        <v>6</v>
      </c>
      <c r="AQ255" s="567">
        <v>254</v>
      </c>
    </row>
    <row r="256" spans="24:43" x14ac:dyDescent="0.25">
      <c r="X256" s="252" t="s">
        <v>317</v>
      </c>
      <c r="Y256" s="248">
        <v>286</v>
      </c>
      <c r="Z256" s="248" t="s">
        <v>140</v>
      </c>
      <c r="AC256" s="289"/>
      <c r="AD256" s="254"/>
      <c r="AF256" s="268" t="s">
        <v>1396</v>
      </c>
      <c r="AG256" s="269">
        <v>0</v>
      </c>
      <c r="AI256" s="278" t="str">
        <f t="shared" si="5"/>
        <v>41452Παν (Η) 14333Dα14</v>
      </c>
      <c r="AJ256" s="287">
        <v>41452</v>
      </c>
      <c r="AK256" s="280" t="s">
        <v>964</v>
      </c>
      <c r="AL256" s="281">
        <v>333</v>
      </c>
      <c r="AM256" s="282" t="s">
        <v>192</v>
      </c>
      <c r="AN256" s="283" t="s">
        <v>913</v>
      </c>
      <c r="AO256" s="283" t="s">
        <v>1635</v>
      </c>
      <c r="AP256" s="283">
        <v>14</v>
      </c>
      <c r="AQ256" s="567">
        <v>255</v>
      </c>
    </row>
    <row r="257" spans="24:43" x14ac:dyDescent="0.25">
      <c r="X257" s="252" t="s">
        <v>318</v>
      </c>
      <c r="Y257" s="248">
        <v>354</v>
      </c>
      <c r="Z257" s="248" t="s">
        <v>143</v>
      </c>
      <c r="AC257" s="289"/>
      <c r="AD257" s="254"/>
      <c r="AF257" s="268" t="s">
        <v>763</v>
      </c>
      <c r="AG257" s="269">
        <v>0</v>
      </c>
      <c r="AI257" s="278" t="str">
        <f t="shared" si="5"/>
        <v>41452Παν (Η) 14333Sκ14</v>
      </c>
      <c r="AJ257" s="287">
        <v>41452</v>
      </c>
      <c r="AK257" s="280" t="s">
        <v>964</v>
      </c>
      <c r="AL257" s="281">
        <v>333</v>
      </c>
      <c r="AM257" s="282" t="s">
        <v>192</v>
      </c>
      <c r="AN257" s="283" t="s">
        <v>906</v>
      </c>
      <c r="AO257" s="283" t="s">
        <v>1639</v>
      </c>
      <c r="AP257" s="283">
        <v>10</v>
      </c>
      <c r="AQ257" s="567">
        <v>256</v>
      </c>
    </row>
    <row r="258" spans="24:43" x14ac:dyDescent="0.25">
      <c r="X258" s="252" t="s">
        <v>578</v>
      </c>
      <c r="Y258" s="248">
        <v>154</v>
      </c>
      <c r="Z258" s="248" t="s">
        <v>128</v>
      </c>
      <c r="AC258" s="289"/>
      <c r="AD258" s="254"/>
      <c r="AF258" s="268" t="s">
        <v>764</v>
      </c>
      <c r="AG258" s="269">
        <v>0</v>
      </c>
      <c r="AI258" s="278" t="str">
        <f t="shared" si="5"/>
        <v>41452Παν (Η) 14333Dκ14</v>
      </c>
      <c r="AJ258" s="287">
        <v>41452</v>
      </c>
      <c r="AK258" s="280" t="s">
        <v>964</v>
      </c>
      <c r="AL258" s="281">
        <v>333</v>
      </c>
      <c r="AM258" s="282" t="s">
        <v>192</v>
      </c>
      <c r="AN258" s="283" t="s">
        <v>913</v>
      </c>
      <c r="AO258" s="283" t="s">
        <v>1639</v>
      </c>
      <c r="AP258" s="283">
        <v>18</v>
      </c>
      <c r="AQ258" s="567">
        <v>257</v>
      </c>
    </row>
    <row r="259" spans="24:43" x14ac:dyDescent="0.25">
      <c r="X259" s="252" t="s">
        <v>319</v>
      </c>
      <c r="Y259" s="248">
        <v>393</v>
      </c>
      <c r="Z259" s="248" t="s">
        <v>125</v>
      </c>
      <c r="AC259" s="289"/>
      <c r="AD259" s="254"/>
      <c r="AF259" s="268" t="s">
        <v>765</v>
      </c>
      <c r="AG259" s="269">
        <v>0</v>
      </c>
      <c r="AI259" s="278" t="str">
        <f t="shared" ref="AI259:AI322" si="6">AJ259&amp;AK259&amp;AL259&amp;AN259&amp;AO259</f>
        <v>41452Παν (Η) 16333Sα16</v>
      </c>
      <c r="AJ259" s="287">
        <v>41452</v>
      </c>
      <c r="AK259" s="280" t="s">
        <v>965</v>
      </c>
      <c r="AL259" s="281">
        <v>333</v>
      </c>
      <c r="AM259" s="282" t="s">
        <v>192</v>
      </c>
      <c r="AN259" s="283" t="s">
        <v>906</v>
      </c>
      <c r="AO259" s="283" t="s">
        <v>1636</v>
      </c>
      <c r="AP259" s="283">
        <v>7</v>
      </c>
      <c r="AQ259" s="567">
        <v>258</v>
      </c>
    </row>
    <row r="260" spans="24:43" x14ac:dyDescent="0.25">
      <c r="X260" s="252" t="s">
        <v>579</v>
      </c>
      <c r="Y260" s="248">
        <v>155</v>
      </c>
      <c r="Z260" s="248" t="s">
        <v>128</v>
      </c>
      <c r="AC260" s="289"/>
      <c r="AD260" s="254"/>
      <c r="AF260" s="268" t="s">
        <v>766</v>
      </c>
      <c r="AG260" s="269">
        <v>7.5</v>
      </c>
      <c r="AI260" s="278" t="str">
        <f t="shared" si="6"/>
        <v>41452Παν (Η) 16333Dα16</v>
      </c>
      <c r="AJ260" s="287">
        <v>41452</v>
      </c>
      <c r="AK260" s="280" t="s">
        <v>965</v>
      </c>
      <c r="AL260" s="281">
        <v>333</v>
      </c>
      <c r="AM260" s="282" t="s">
        <v>192</v>
      </c>
      <c r="AN260" s="283" t="s">
        <v>913</v>
      </c>
      <c r="AO260" s="283" t="s">
        <v>1636</v>
      </c>
      <c r="AP260" s="283">
        <v>15</v>
      </c>
      <c r="AQ260" s="567">
        <v>259</v>
      </c>
    </row>
    <row r="261" spans="24:43" x14ac:dyDescent="0.25">
      <c r="X261" s="252" t="s">
        <v>1624</v>
      </c>
      <c r="Y261" s="248">
        <v>475</v>
      </c>
      <c r="Z261" s="248" t="s">
        <v>148</v>
      </c>
      <c r="AC261" s="289"/>
      <c r="AD261" s="254"/>
      <c r="AF261" s="268" t="s">
        <v>767</v>
      </c>
      <c r="AG261" s="269">
        <v>6.2</v>
      </c>
      <c r="AI261" s="278" t="str">
        <f t="shared" si="6"/>
        <v>41452Παν (Η) 16333Sκ16</v>
      </c>
      <c r="AJ261" s="287">
        <v>41452</v>
      </c>
      <c r="AK261" s="280" t="s">
        <v>965</v>
      </c>
      <c r="AL261" s="281">
        <v>333</v>
      </c>
      <c r="AM261" s="282" t="s">
        <v>192</v>
      </c>
      <c r="AN261" s="283" t="s">
        <v>906</v>
      </c>
      <c r="AO261" s="283" t="s">
        <v>1640</v>
      </c>
      <c r="AP261" s="283">
        <v>11</v>
      </c>
      <c r="AQ261" s="567">
        <v>260</v>
      </c>
    </row>
    <row r="262" spans="24:43" x14ac:dyDescent="0.25">
      <c r="X262" s="252" t="s">
        <v>320</v>
      </c>
      <c r="Y262" s="248">
        <v>242</v>
      </c>
      <c r="Z262" s="248" t="s">
        <v>148</v>
      </c>
      <c r="AC262" s="289"/>
      <c r="AD262" s="254"/>
      <c r="AF262" s="268" t="s">
        <v>768</v>
      </c>
      <c r="AG262" s="269">
        <v>3.7</v>
      </c>
      <c r="AI262" s="278" t="str">
        <f t="shared" si="6"/>
        <v>41452Παν (Η) 16333Dκ16</v>
      </c>
      <c r="AJ262" s="287">
        <v>41452</v>
      </c>
      <c r="AK262" s="280" t="s">
        <v>965</v>
      </c>
      <c r="AL262" s="281">
        <v>333</v>
      </c>
      <c r="AM262" s="282" t="s">
        <v>192</v>
      </c>
      <c r="AN262" s="283" t="s">
        <v>913</v>
      </c>
      <c r="AO262" s="283" t="s">
        <v>1640</v>
      </c>
      <c r="AP262" s="283">
        <v>19</v>
      </c>
      <c r="AQ262" s="567">
        <v>261</v>
      </c>
    </row>
    <row r="263" spans="24:43" x14ac:dyDescent="0.25">
      <c r="X263" s="252" t="s">
        <v>321</v>
      </c>
      <c r="Y263" s="248">
        <v>355</v>
      </c>
      <c r="Z263" s="248" t="s">
        <v>143</v>
      </c>
      <c r="AC263" s="289"/>
      <c r="AD263" s="254"/>
      <c r="AF263" s="268" t="s">
        <v>769</v>
      </c>
      <c r="AG263" s="269">
        <v>2.5</v>
      </c>
      <c r="AI263" s="278" t="str">
        <f t="shared" si="6"/>
        <v>41452Παν (Η) 18333Sα18</v>
      </c>
      <c r="AJ263" s="287">
        <v>41452</v>
      </c>
      <c r="AK263" s="280" t="s">
        <v>966</v>
      </c>
      <c r="AL263" s="281">
        <v>333</v>
      </c>
      <c r="AM263" s="282" t="s">
        <v>192</v>
      </c>
      <c r="AN263" s="283" t="s">
        <v>906</v>
      </c>
      <c r="AO263" s="283" t="s">
        <v>1637</v>
      </c>
      <c r="AP263" s="283">
        <v>8</v>
      </c>
      <c r="AQ263" s="567">
        <v>262</v>
      </c>
    </row>
    <row r="264" spans="24:43" x14ac:dyDescent="0.25">
      <c r="X264" s="252" t="s">
        <v>322</v>
      </c>
      <c r="Y264" s="248">
        <v>394</v>
      </c>
      <c r="Z264" s="248" t="s">
        <v>125</v>
      </c>
      <c r="AC264" s="289"/>
      <c r="AD264" s="254"/>
      <c r="AF264" s="268" t="s">
        <v>770</v>
      </c>
      <c r="AG264" s="269">
        <v>1.8</v>
      </c>
      <c r="AI264" s="278" t="str">
        <f t="shared" si="6"/>
        <v>41452Παν (Η) 18333Dα18</v>
      </c>
      <c r="AJ264" s="287">
        <v>41452</v>
      </c>
      <c r="AK264" s="280" t="s">
        <v>966</v>
      </c>
      <c r="AL264" s="281">
        <v>333</v>
      </c>
      <c r="AM264" s="282" t="s">
        <v>192</v>
      </c>
      <c r="AN264" s="283" t="s">
        <v>913</v>
      </c>
      <c r="AO264" s="283" t="s">
        <v>1637</v>
      </c>
      <c r="AP264" s="283">
        <v>16</v>
      </c>
      <c r="AQ264" s="567">
        <v>263</v>
      </c>
    </row>
    <row r="265" spans="24:43" x14ac:dyDescent="0.25">
      <c r="X265" s="252" t="s">
        <v>323</v>
      </c>
      <c r="Y265" s="248">
        <v>243</v>
      </c>
      <c r="Z265" s="248" t="s">
        <v>148</v>
      </c>
      <c r="AC265" s="289"/>
      <c r="AD265" s="254"/>
      <c r="AF265" s="268" t="s">
        <v>771</v>
      </c>
      <c r="AG265" s="269">
        <v>1.2</v>
      </c>
      <c r="AI265" s="278" t="str">
        <f t="shared" si="6"/>
        <v>41452Παν (Η) 18333Sκ18</v>
      </c>
      <c r="AJ265" s="287">
        <v>41452</v>
      </c>
      <c r="AK265" s="280" t="s">
        <v>966</v>
      </c>
      <c r="AL265" s="281">
        <v>333</v>
      </c>
      <c r="AM265" s="282" t="s">
        <v>192</v>
      </c>
      <c r="AN265" s="283" t="s">
        <v>906</v>
      </c>
      <c r="AO265" s="283" t="s">
        <v>1641</v>
      </c>
      <c r="AP265" s="283">
        <v>12</v>
      </c>
      <c r="AQ265" s="567">
        <v>264</v>
      </c>
    </row>
    <row r="266" spans="24:43" x14ac:dyDescent="0.25">
      <c r="X266" s="252" t="s">
        <v>324</v>
      </c>
      <c r="Y266" s="248">
        <v>192</v>
      </c>
      <c r="Z266" s="248" t="s">
        <v>132</v>
      </c>
      <c r="AC266" s="289"/>
      <c r="AD266" s="254"/>
      <c r="AF266" s="268" t="s">
        <v>772</v>
      </c>
      <c r="AG266" s="269">
        <v>0.5</v>
      </c>
      <c r="AI266" s="278" t="str">
        <f t="shared" si="6"/>
        <v>41452Παν (Η) 18333Dκ18</v>
      </c>
      <c r="AJ266" s="287">
        <v>41452</v>
      </c>
      <c r="AK266" s="280" t="s">
        <v>966</v>
      </c>
      <c r="AL266" s="281">
        <v>333</v>
      </c>
      <c r="AM266" s="282" t="s">
        <v>192</v>
      </c>
      <c r="AN266" s="283" t="s">
        <v>913</v>
      </c>
      <c r="AO266" s="283" t="s">
        <v>1641</v>
      </c>
      <c r="AP266" s="283">
        <v>20</v>
      </c>
      <c r="AQ266" s="567">
        <v>265</v>
      </c>
    </row>
    <row r="267" spans="24:43" x14ac:dyDescent="0.25">
      <c r="X267" s="252" t="s">
        <v>325</v>
      </c>
      <c r="Y267" s="248">
        <v>244</v>
      </c>
      <c r="Z267" s="248" t="s">
        <v>148</v>
      </c>
      <c r="AC267" s="289"/>
      <c r="AD267" s="254"/>
      <c r="AF267" s="268" t="s">
        <v>773</v>
      </c>
      <c r="AG267" s="269">
        <v>0</v>
      </c>
      <c r="AI267" s="278" t="str">
        <f t="shared" si="6"/>
        <v>41456ITF (ΟΑ ΚΕΡΚΥΡΑΣ)220Sα18</v>
      </c>
      <c r="AJ267" s="287">
        <v>41456</v>
      </c>
      <c r="AK267" s="280" t="s">
        <v>967</v>
      </c>
      <c r="AL267" s="281">
        <v>220</v>
      </c>
      <c r="AM267" s="282" t="s">
        <v>315</v>
      </c>
      <c r="AN267" s="283" t="s">
        <v>906</v>
      </c>
      <c r="AO267" s="283" t="s">
        <v>1637</v>
      </c>
      <c r="AP267" s="283">
        <v>8</v>
      </c>
      <c r="AQ267" s="567">
        <v>266</v>
      </c>
    </row>
    <row r="268" spans="24:43" x14ac:dyDescent="0.25">
      <c r="X268" s="252" t="s">
        <v>1625</v>
      </c>
      <c r="Y268" s="248">
        <v>356</v>
      </c>
      <c r="Z268" s="248" t="s">
        <v>143</v>
      </c>
      <c r="AC268" s="289"/>
      <c r="AD268" s="254"/>
      <c r="AF268" s="268" t="s">
        <v>1397</v>
      </c>
      <c r="AG268" s="269">
        <v>0</v>
      </c>
      <c r="AI268" s="278" t="str">
        <f t="shared" si="6"/>
        <v>41456ITF (ΟΑ ΚΕΡΚΥΡΑΣ)220Dα18</v>
      </c>
      <c r="AJ268" s="287">
        <v>41456</v>
      </c>
      <c r="AK268" s="280" t="s">
        <v>967</v>
      </c>
      <c r="AL268" s="281">
        <v>220</v>
      </c>
      <c r="AM268" s="282" t="s">
        <v>315</v>
      </c>
      <c r="AN268" s="283" t="s">
        <v>913</v>
      </c>
      <c r="AO268" s="283" t="s">
        <v>1637</v>
      </c>
      <c r="AP268" s="283">
        <v>16</v>
      </c>
      <c r="AQ268" s="567">
        <v>267</v>
      </c>
    </row>
    <row r="269" spans="24:43" x14ac:dyDescent="0.25">
      <c r="X269" s="252" t="s">
        <v>326</v>
      </c>
      <c r="Y269" s="248">
        <v>193</v>
      </c>
      <c r="Z269" s="248" t="s">
        <v>132</v>
      </c>
      <c r="AC269" s="289"/>
      <c r="AD269" s="254"/>
      <c r="AF269" s="268" t="s">
        <v>1398</v>
      </c>
      <c r="AG269" s="269">
        <v>0</v>
      </c>
      <c r="AI269" s="278" t="str">
        <f t="shared" si="6"/>
        <v>41456TE (DEMA CUP)15Sα16</v>
      </c>
      <c r="AJ269" s="287">
        <v>41456</v>
      </c>
      <c r="AK269" s="280" t="s">
        <v>968</v>
      </c>
      <c r="AL269" s="281">
        <v>15</v>
      </c>
      <c r="AM269" s="282" t="s">
        <v>1699</v>
      </c>
      <c r="AN269" s="283" t="s">
        <v>906</v>
      </c>
      <c r="AO269" s="283" t="s">
        <v>1636</v>
      </c>
      <c r="AP269" s="283">
        <v>7</v>
      </c>
      <c r="AQ269" s="567">
        <v>268</v>
      </c>
    </row>
    <row r="270" spans="24:43" x14ac:dyDescent="0.25">
      <c r="X270" s="252" t="s">
        <v>327</v>
      </c>
      <c r="Y270" s="248">
        <v>287</v>
      </c>
      <c r="Z270" s="248" t="s">
        <v>140</v>
      </c>
      <c r="AC270" s="289"/>
      <c r="AD270" s="254"/>
      <c r="AF270" s="268" t="s">
        <v>1399</v>
      </c>
      <c r="AG270" s="269">
        <v>0</v>
      </c>
      <c r="AI270" s="278" t="str">
        <f t="shared" si="6"/>
        <v>41456TE (DEMA CUP)15Sκ16</v>
      </c>
      <c r="AJ270" s="287">
        <v>41456</v>
      </c>
      <c r="AK270" s="280" t="s">
        <v>968</v>
      </c>
      <c r="AL270" s="281">
        <v>15</v>
      </c>
      <c r="AM270" s="282" t="s">
        <v>1699</v>
      </c>
      <c r="AN270" s="283" t="s">
        <v>906</v>
      </c>
      <c r="AO270" s="283" t="s">
        <v>1640</v>
      </c>
      <c r="AP270" s="283">
        <v>11</v>
      </c>
      <c r="AQ270" s="567">
        <v>269</v>
      </c>
    </row>
    <row r="271" spans="24:43" x14ac:dyDescent="0.25">
      <c r="X271" s="252" t="s">
        <v>328</v>
      </c>
      <c r="Y271" s="248">
        <v>357</v>
      </c>
      <c r="Z271" s="248" t="s">
        <v>143</v>
      </c>
      <c r="AC271" s="289"/>
      <c r="AD271" s="254"/>
      <c r="AF271" s="268" t="s">
        <v>1400</v>
      </c>
      <c r="AG271" s="269">
        <v>0</v>
      </c>
      <c r="AI271" s="278" t="str">
        <f t="shared" si="6"/>
        <v>41456TE (DEMA CUP)15Dκ16</v>
      </c>
      <c r="AJ271" s="287">
        <v>41456</v>
      </c>
      <c r="AK271" s="280" t="s">
        <v>968</v>
      </c>
      <c r="AL271" s="281">
        <v>15</v>
      </c>
      <c r="AM271" s="282" t="s">
        <v>1699</v>
      </c>
      <c r="AN271" s="283" t="s">
        <v>913</v>
      </c>
      <c r="AO271" s="283" t="s">
        <v>1640</v>
      </c>
      <c r="AP271" s="283">
        <v>19</v>
      </c>
      <c r="AQ271" s="567">
        <v>270</v>
      </c>
    </row>
    <row r="272" spans="24:43" x14ac:dyDescent="0.25">
      <c r="X272" s="252" t="s">
        <v>1626</v>
      </c>
      <c r="Y272" s="248">
        <v>495</v>
      </c>
      <c r="Z272" s="248" t="s">
        <v>125</v>
      </c>
      <c r="AC272" s="289"/>
      <c r="AD272" s="254"/>
      <c r="AF272" s="268" t="s">
        <v>774</v>
      </c>
      <c r="AG272" s="269">
        <v>0</v>
      </c>
      <c r="AI272" s="278" t="str">
        <f t="shared" si="6"/>
        <v>41463ITF (ΓΕ ΠΡΕΒΕΖΑΣ)211Sα18</v>
      </c>
      <c r="AJ272" s="287">
        <v>41463</v>
      </c>
      <c r="AK272" s="280" t="s">
        <v>969</v>
      </c>
      <c r="AL272" s="281">
        <v>211</v>
      </c>
      <c r="AM272" s="282" t="s">
        <v>245</v>
      </c>
      <c r="AN272" s="283" t="s">
        <v>906</v>
      </c>
      <c r="AO272" s="283" t="s">
        <v>1637</v>
      </c>
      <c r="AP272" s="283">
        <v>8</v>
      </c>
      <c r="AQ272" s="567">
        <v>271</v>
      </c>
    </row>
    <row r="273" spans="24:43" x14ac:dyDescent="0.25">
      <c r="X273" s="252" t="s">
        <v>329</v>
      </c>
      <c r="Y273" s="248">
        <v>194</v>
      </c>
      <c r="Z273" s="248" t="s">
        <v>132</v>
      </c>
      <c r="AC273" s="289"/>
      <c r="AD273" s="254"/>
      <c r="AF273" s="268" t="s">
        <v>775</v>
      </c>
      <c r="AG273" s="269">
        <v>0</v>
      </c>
      <c r="AI273" s="278" t="str">
        <f t="shared" si="6"/>
        <v>41463ITF (ΓΕ ΠΡΕΒΕΖΑΣ)211Dα18</v>
      </c>
      <c r="AJ273" s="287">
        <v>41463</v>
      </c>
      <c r="AK273" s="280" t="s">
        <v>969</v>
      </c>
      <c r="AL273" s="281">
        <v>211</v>
      </c>
      <c r="AM273" s="282" t="s">
        <v>245</v>
      </c>
      <c r="AN273" s="283" t="s">
        <v>913</v>
      </c>
      <c r="AO273" s="283" t="s">
        <v>1637</v>
      </c>
      <c r="AP273" s="283">
        <v>16</v>
      </c>
      <c r="AQ273" s="567">
        <v>272</v>
      </c>
    </row>
    <row r="274" spans="24:43" x14ac:dyDescent="0.25">
      <c r="X274" s="252" t="s">
        <v>330</v>
      </c>
      <c r="Y274" s="248">
        <v>245</v>
      </c>
      <c r="Z274" s="248" t="s">
        <v>148</v>
      </c>
      <c r="AC274" s="289"/>
      <c r="AD274" s="254"/>
      <c r="AF274" s="268" t="s">
        <v>776</v>
      </c>
      <c r="AG274" s="269">
        <v>0</v>
      </c>
      <c r="AI274" s="278" t="str">
        <f t="shared" si="6"/>
        <v>41463TE (HASKOVO CUP)15Sκ16</v>
      </c>
      <c r="AJ274" s="287">
        <v>41463</v>
      </c>
      <c r="AK274" s="280" t="s">
        <v>970</v>
      </c>
      <c r="AL274" s="281">
        <v>15</v>
      </c>
      <c r="AM274" s="282" t="s">
        <v>1699</v>
      </c>
      <c r="AN274" s="283" t="s">
        <v>906</v>
      </c>
      <c r="AO274" s="283" t="s">
        <v>1640</v>
      </c>
      <c r="AP274" s="283">
        <v>11</v>
      </c>
      <c r="AQ274" s="567">
        <v>273</v>
      </c>
    </row>
    <row r="275" spans="24:43" x14ac:dyDescent="0.25">
      <c r="X275" s="252" t="s">
        <v>331</v>
      </c>
      <c r="Y275" s="248">
        <v>115</v>
      </c>
      <c r="Z275" s="248" t="s">
        <v>154</v>
      </c>
      <c r="AC275" s="289"/>
      <c r="AD275" s="254"/>
      <c r="AF275" s="268" t="s">
        <v>777</v>
      </c>
      <c r="AG275" s="269">
        <v>15</v>
      </c>
      <c r="AI275" s="278" t="str">
        <f t="shared" si="6"/>
        <v>41463TE (HASKOVO CUP)15Dκ16</v>
      </c>
      <c r="AJ275" s="287">
        <v>41463</v>
      </c>
      <c r="AK275" s="280" t="s">
        <v>970</v>
      </c>
      <c r="AL275" s="281">
        <v>15</v>
      </c>
      <c r="AM275" s="282" t="s">
        <v>1699</v>
      </c>
      <c r="AN275" s="283" t="s">
        <v>913</v>
      </c>
      <c r="AO275" s="283" t="s">
        <v>1640</v>
      </c>
      <c r="AP275" s="283">
        <v>19</v>
      </c>
      <c r="AQ275" s="567">
        <v>274</v>
      </c>
    </row>
    <row r="276" spans="24:43" x14ac:dyDescent="0.25">
      <c r="X276" s="252" t="s">
        <v>332</v>
      </c>
      <c r="Y276" s="248">
        <v>288</v>
      </c>
      <c r="Z276" s="248" t="s">
        <v>140</v>
      </c>
      <c r="AC276" s="289"/>
      <c r="AD276" s="254"/>
      <c r="AF276" s="268" t="s">
        <v>778</v>
      </c>
      <c r="AG276" s="269">
        <v>12.5</v>
      </c>
      <c r="AI276" s="278" t="str">
        <f t="shared" si="6"/>
        <v>41470TE (SLIVEN)15Sα16</v>
      </c>
      <c r="AJ276" s="287">
        <v>41470</v>
      </c>
      <c r="AK276" s="280" t="s">
        <v>971</v>
      </c>
      <c r="AL276" s="281">
        <v>15</v>
      </c>
      <c r="AM276" s="282" t="s">
        <v>1699</v>
      </c>
      <c r="AN276" s="283" t="s">
        <v>906</v>
      </c>
      <c r="AO276" s="283" t="s">
        <v>1636</v>
      </c>
      <c r="AP276" s="283">
        <v>7</v>
      </c>
      <c r="AQ276" s="567">
        <v>275</v>
      </c>
    </row>
    <row r="277" spans="24:43" x14ac:dyDescent="0.25">
      <c r="X277" s="252" t="s">
        <v>1627</v>
      </c>
      <c r="Y277" s="248">
        <v>486</v>
      </c>
      <c r="Z277" s="248" t="s">
        <v>143</v>
      </c>
      <c r="AC277" s="289"/>
      <c r="AD277" s="254"/>
      <c r="AF277" s="268" t="s">
        <v>779</v>
      </c>
      <c r="AG277" s="269">
        <v>7.5</v>
      </c>
      <c r="AI277" s="278" t="str">
        <f t="shared" si="6"/>
        <v>41470TE (SPORT PALACE)15Sα16</v>
      </c>
      <c r="AJ277" s="287">
        <v>41470</v>
      </c>
      <c r="AK277" s="280" t="s">
        <v>972</v>
      </c>
      <c r="AL277" s="281">
        <v>15</v>
      </c>
      <c r="AM277" s="282" t="s">
        <v>1699</v>
      </c>
      <c r="AN277" s="283" t="s">
        <v>906</v>
      </c>
      <c r="AO277" s="283" t="s">
        <v>1636</v>
      </c>
      <c r="AP277" s="283">
        <v>7</v>
      </c>
      <c r="AQ277" s="567">
        <v>276</v>
      </c>
    </row>
    <row r="278" spans="24:43" x14ac:dyDescent="0.25">
      <c r="X278" s="252" t="s">
        <v>333</v>
      </c>
      <c r="Y278" s="248">
        <v>116</v>
      </c>
      <c r="Z278" s="248" t="s">
        <v>154</v>
      </c>
      <c r="AC278" s="289"/>
      <c r="AD278" s="254"/>
      <c r="AF278" s="268" t="s">
        <v>780</v>
      </c>
      <c r="AG278" s="269">
        <v>5</v>
      </c>
      <c r="AI278" s="278" t="str">
        <f t="shared" si="6"/>
        <v>41470TE (SPORT PALACE)15Dκ16</v>
      </c>
      <c r="AJ278" s="287">
        <v>41470</v>
      </c>
      <c r="AK278" s="280" t="s">
        <v>972</v>
      </c>
      <c r="AL278" s="281">
        <v>15</v>
      </c>
      <c r="AM278" s="282" t="s">
        <v>1699</v>
      </c>
      <c r="AN278" s="283" t="s">
        <v>913</v>
      </c>
      <c r="AO278" s="283" t="s">
        <v>1640</v>
      </c>
      <c r="AP278" s="283">
        <v>19</v>
      </c>
      <c r="AQ278" s="567">
        <v>277</v>
      </c>
    </row>
    <row r="279" spans="24:43" x14ac:dyDescent="0.25">
      <c r="X279" s="252" t="s">
        <v>1628</v>
      </c>
      <c r="Y279" s="248">
        <v>462</v>
      </c>
      <c r="Z279" s="248" t="s">
        <v>128</v>
      </c>
      <c r="AC279" s="289"/>
      <c r="AD279" s="254"/>
      <c r="AF279" s="268" t="s">
        <v>781</v>
      </c>
      <c r="AG279" s="269">
        <v>4</v>
      </c>
      <c r="AI279" s="278" t="str">
        <f t="shared" si="6"/>
        <v>41477TE (EUR JR CHAMP)15Sα16</v>
      </c>
      <c r="AJ279" s="287">
        <v>41477</v>
      </c>
      <c r="AK279" s="280" t="s">
        <v>973</v>
      </c>
      <c r="AL279" s="281">
        <v>15</v>
      </c>
      <c r="AM279" s="282" t="s">
        <v>1699</v>
      </c>
      <c r="AN279" s="283" t="s">
        <v>906</v>
      </c>
      <c r="AO279" s="283" t="s">
        <v>1636</v>
      </c>
      <c r="AP279" s="283">
        <v>7</v>
      </c>
      <c r="AQ279" s="567">
        <v>278</v>
      </c>
    </row>
    <row r="280" spans="24:43" x14ac:dyDescent="0.25">
      <c r="X280" s="252" t="s">
        <v>334</v>
      </c>
      <c r="Y280" s="248">
        <v>359</v>
      </c>
      <c r="Z280" s="248" t="s">
        <v>143</v>
      </c>
      <c r="AC280" s="289"/>
      <c r="AD280" s="254"/>
      <c r="AF280" s="268" t="s">
        <v>782</v>
      </c>
      <c r="AG280" s="269">
        <v>2.5</v>
      </c>
      <c r="AI280" s="278" t="str">
        <f t="shared" si="6"/>
        <v>41477TE (EUROPEAN)15Sα14</v>
      </c>
      <c r="AJ280" s="672">
        <v>41477</v>
      </c>
      <c r="AK280" s="280" t="s">
        <v>974</v>
      </c>
      <c r="AL280" s="281">
        <v>15</v>
      </c>
      <c r="AM280" s="282" t="s">
        <v>1699</v>
      </c>
      <c r="AN280" s="283" t="s">
        <v>906</v>
      </c>
      <c r="AO280" s="283" t="s">
        <v>1635</v>
      </c>
      <c r="AP280" s="283">
        <v>6</v>
      </c>
      <c r="AQ280" s="567">
        <v>279</v>
      </c>
    </row>
    <row r="281" spans="24:43" x14ac:dyDescent="0.25">
      <c r="X281" s="252" t="s">
        <v>335</v>
      </c>
      <c r="Y281" s="248">
        <v>396</v>
      </c>
      <c r="Z281" s="248" t="s">
        <v>125</v>
      </c>
      <c r="AC281" s="289"/>
      <c r="AD281" s="254"/>
      <c r="AF281" s="268" t="s">
        <v>783</v>
      </c>
      <c r="AG281" s="269">
        <v>1</v>
      </c>
      <c r="AI281" s="278" t="str">
        <f t="shared" si="6"/>
        <v>41477TE (EUROPEAN)15Sα16</v>
      </c>
      <c r="AJ281" s="287">
        <v>41477</v>
      </c>
      <c r="AK281" s="280" t="s">
        <v>974</v>
      </c>
      <c r="AL281" s="281">
        <v>15</v>
      </c>
      <c r="AM281" s="282" t="s">
        <v>1699</v>
      </c>
      <c r="AN281" s="283" t="s">
        <v>906</v>
      </c>
      <c r="AO281" s="283" t="s">
        <v>1636</v>
      </c>
      <c r="AP281" s="283">
        <v>7</v>
      </c>
      <c r="AQ281" s="567">
        <v>280</v>
      </c>
    </row>
    <row r="282" spans="24:43" x14ac:dyDescent="0.25">
      <c r="X282" s="252" t="s">
        <v>336</v>
      </c>
      <c r="Y282" s="248">
        <v>397</v>
      </c>
      <c r="Z282" s="248" t="s">
        <v>125</v>
      </c>
      <c r="AC282" s="289"/>
      <c r="AD282" s="254"/>
      <c r="AF282" s="268" t="s">
        <v>784</v>
      </c>
      <c r="AG282" s="269">
        <v>0</v>
      </c>
      <c r="AI282" s="278" t="str">
        <f t="shared" si="6"/>
        <v>41477TE (EUROPEAN)15Sκ16</v>
      </c>
      <c r="AJ282" s="287">
        <v>41477</v>
      </c>
      <c r="AK282" s="280" t="s">
        <v>974</v>
      </c>
      <c r="AL282" s="281">
        <v>15</v>
      </c>
      <c r="AM282" s="282" t="s">
        <v>1699</v>
      </c>
      <c r="AN282" s="283" t="s">
        <v>906</v>
      </c>
      <c r="AO282" s="283" t="s">
        <v>1640</v>
      </c>
      <c r="AP282" s="283">
        <v>11</v>
      </c>
      <c r="AQ282" s="567">
        <v>281</v>
      </c>
    </row>
    <row r="283" spans="24:43" x14ac:dyDescent="0.25">
      <c r="X283" s="252" t="s">
        <v>580</v>
      </c>
      <c r="Y283" s="248">
        <v>449</v>
      </c>
      <c r="Z283" s="248" t="s">
        <v>125</v>
      </c>
      <c r="AC283" s="289"/>
      <c r="AD283" s="254"/>
      <c r="AF283" s="268" t="s">
        <v>1401</v>
      </c>
      <c r="AG283" s="269">
        <v>0</v>
      </c>
      <c r="AI283" s="278" t="str">
        <f t="shared" si="6"/>
        <v>41477Ε1γ (Γ)171Sα12</v>
      </c>
      <c r="AJ283" s="287">
        <v>41477</v>
      </c>
      <c r="AK283" s="280" t="s">
        <v>975</v>
      </c>
      <c r="AL283" s="281">
        <v>171</v>
      </c>
      <c r="AM283" s="282" t="s">
        <v>199</v>
      </c>
      <c r="AN283" s="283" t="s">
        <v>906</v>
      </c>
      <c r="AO283" s="283" t="s">
        <v>1634</v>
      </c>
      <c r="AP283" s="283">
        <v>5</v>
      </c>
      <c r="AQ283" s="567">
        <v>282</v>
      </c>
    </row>
    <row r="284" spans="24:43" x14ac:dyDescent="0.25">
      <c r="X284" s="252" t="s">
        <v>337</v>
      </c>
      <c r="Y284" s="248">
        <v>398</v>
      </c>
      <c r="Z284" s="248" t="s">
        <v>125</v>
      </c>
      <c r="AC284" s="289"/>
      <c r="AD284" s="254"/>
      <c r="AF284" s="268" t="s">
        <v>1402</v>
      </c>
      <c r="AG284" s="269">
        <v>0</v>
      </c>
      <c r="AI284" s="278" t="str">
        <f t="shared" si="6"/>
        <v>41477Ε1γ (Γ)171Dα12</v>
      </c>
      <c r="AJ284" s="287">
        <v>41477</v>
      </c>
      <c r="AK284" s="280" t="s">
        <v>975</v>
      </c>
      <c r="AL284" s="281">
        <v>171</v>
      </c>
      <c r="AM284" s="282" t="s">
        <v>199</v>
      </c>
      <c r="AN284" s="283" t="s">
        <v>913</v>
      </c>
      <c r="AO284" s="283" t="s">
        <v>1634</v>
      </c>
      <c r="AP284" s="283">
        <v>13</v>
      </c>
      <c r="AQ284" s="567">
        <v>283</v>
      </c>
    </row>
    <row r="285" spans="24:43" x14ac:dyDescent="0.25">
      <c r="X285" s="252" t="s">
        <v>338</v>
      </c>
      <c r="Y285" s="248">
        <v>157</v>
      </c>
      <c r="Z285" s="248" t="s">
        <v>128</v>
      </c>
      <c r="AC285" s="289"/>
      <c r="AD285" s="254"/>
      <c r="AF285" s="268" t="s">
        <v>1403</v>
      </c>
      <c r="AG285" s="269">
        <v>0</v>
      </c>
      <c r="AI285" s="278" t="str">
        <f t="shared" si="6"/>
        <v>41477Ε1γ (Γ)171Sκ12</v>
      </c>
      <c r="AJ285" s="287">
        <v>41477</v>
      </c>
      <c r="AK285" s="280" t="s">
        <v>975</v>
      </c>
      <c r="AL285" s="281">
        <v>171</v>
      </c>
      <c r="AM285" s="282" t="s">
        <v>199</v>
      </c>
      <c r="AN285" s="283" t="s">
        <v>906</v>
      </c>
      <c r="AO285" s="283" t="s">
        <v>1638</v>
      </c>
      <c r="AP285" s="283">
        <v>9</v>
      </c>
      <c r="AQ285" s="567">
        <v>288</v>
      </c>
    </row>
    <row r="286" spans="24:43" x14ac:dyDescent="0.25">
      <c r="X286" s="252" t="s">
        <v>339</v>
      </c>
      <c r="Y286" s="248">
        <v>158</v>
      </c>
      <c r="Z286" s="248" t="s">
        <v>128</v>
      </c>
      <c r="AC286" s="289"/>
      <c r="AD286" s="254"/>
      <c r="AF286" s="268" t="s">
        <v>1404</v>
      </c>
      <c r="AG286" s="269">
        <v>0</v>
      </c>
      <c r="AI286" s="278" t="str">
        <f t="shared" si="6"/>
        <v>41477Ε1γ (Γ)171Dκ12</v>
      </c>
      <c r="AJ286" s="287">
        <v>41477</v>
      </c>
      <c r="AK286" s="280" t="s">
        <v>975</v>
      </c>
      <c r="AL286" s="281">
        <v>171</v>
      </c>
      <c r="AM286" s="282" t="s">
        <v>199</v>
      </c>
      <c r="AN286" s="283" t="s">
        <v>913</v>
      </c>
      <c r="AO286" s="283" t="s">
        <v>1638</v>
      </c>
      <c r="AP286" s="283">
        <v>17</v>
      </c>
      <c r="AQ286" s="567">
        <v>289</v>
      </c>
    </row>
    <row r="287" spans="24:43" x14ac:dyDescent="0.25">
      <c r="X287" s="252" t="s">
        <v>340</v>
      </c>
      <c r="Y287" s="248">
        <v>159</v>
      </c>
      <c r="Z287" s="248" t="s">
        <v>128</v>
      </c>
      <c r="AC287" s="289"/>
      <c r="AD287" s="254"/>
      <c r="AF287" s="268" t="s">
        <v>785</v>
      </c>
      <c r="AG287" s="269">
        <v>0</v>
      </c>
      <c r="AI287" s="278" t="str">
        <f t="shared" si="6"/>
        <v>41477Ε1γ (Γ)192Sα14</v>
      </c>
      <c r="AJ287" s="287">
        <v>41477</v>
      </c>
      <c r="AK287" s="280" t="s">
        <v>975</v>
      </c>
      <c r="AL287" s="281">
        <v>192</v>
      </c>
      <c r="AM287" s="282" t="s">
        <v>324</v>
      </c>
      <c r="AN287" s="283" t="s">
        <v>906</v>
      </c>
      <c r="AO287" s="283" t="s">
        <v>1635</v>
      </c>
      <c r="AP287" s="283">
        <v>6</v>
      </c>
      <c r="AQ287" s="567">
        <v>284</v>
      </c>
    </row>
    <row r="288" spans="24:43" x14ac:dyDescent="0.25">
      <c r="X288" s="252" t="s">
        <v>341</v>
      </c>
      <c r="Y288" s="248">
        <v>195</v>
      </c>
      <c r="Z288" s="248" t="s">
        <v>132</v>
      </c>
      <c r="AC288" s="289"/>
      <c r="AD288" s="254"/>
      <c r="AF288" s="268" t="s">
        <v>786</v>
      </c>
      <c r="AG288" s="269">
        <v>0</v>
      </c>
      <c r="AI288" s="278" t="str">
        <f t="shared" si="6"/>
        <v>41477Ε1γ (Γ)192Dα14</v>
      </c>
      <c r="AJ288" s="287">
        <v>41477</v>
      </c>
      <c r="AK288" s="280" t="s">
        <v>975</v>
      </c>
      <c r="AL288" s="281">
        <v>192</v>
      </c>
      <c r="AM288" s="282" t="s">
        <v>324</v>
      </c>
      <c r="AN288" s="283" t="s">
        <v>913</v>
      </c>
      <c r="AO288" s="283" t="s">
        <v>1635</v>
      </c>
      <c r="AP288" s="283">
        <v>14</v>
      </c>
      <c r="AQ288" s="567">
        <v>285</v>
      </c>
    </row>
    <row r="289" spans="24:43" x14ac:dyDescent="0.25">
      <c r="X289" s="252" t="s">
        <v>342</v>
      </c>
      <c r="Y289" s="248">
        <v>307</v>
      </c>
      <c r="Z289" s="248" t="s">
        <v>156</v>
      </c>
      <c r="AC289" s="289"/>
      <c r="AD289" s="254"/>
      <c r="AF289" s="268" t="s">
        <v>787</v>
      </c>
      <c r="AG289" s="269">
        <v>0</v>
      </c>
      <c r="AI289" s="278" t="str">
        <f t="shared" si="6"/>
        <v>41477Ε1γ (Γ)192Sα16</v>
      </c>
      <c r="AJ289" s="287">
        <v>41477</v>
      </c>
      <c r="AK289" s="280" t="s">
        <v>975</v>
      </c>
      <c r="AL289" s="281">
        <v>192</v>
      </c>
      <c r="AM289" s="282" t="s">
        <v>324</v>
      </c>
      <c r="AN289" s="283" t="s">
        <v>906</v>
      </c>
      <c r="AO289" s="283" t="s">
        <v>1636</v>
      </c>
      <c r="AP289" s="283">
        <v>7</v>
      </c>
      <c r="AQ289" s="567">
        <v>286</v>
      </c>
    </row>
    <row r="290" spans="24:43" x14ac:dyDescent="0.25">
      <c r="X290" s="252" t="s">
        <v>343</v>
      </c>
      <c r="Y290" s="248">
        <v>289</v>
      </c>
      <c r="Z290" s="248" t="s">
        <v>140</v>
      </c>
      <c r="AC290" s="289"/>
      <c r="AD290" s="254"/>
      <c r="AF290" s="268" t="s">
        <v>788</v>
      </c>
      <c r="AG290" s="269">
        <v>0</v>
      </c>
      <c r="AI290" s="278" t="str">
        <f t="shared" si="6"/>
        <v>41477Ε1γ (Γ)192Dα16</v>
      </c>
      <c r="AJ290" s="287">
        <v>41477</v>
      </c>
      <c r="AK290" s="280" t="s">
        <v>975</v>
      </c>
      <c r="AL290" s="281">
        <v>192</v>
      </c>
      <c r="AM290" s="282" t="s">
        <v>324</v>
      </c>
      <c r="AN290" s="283" t="s">
        <v>913</v>
      </c>
      <c r="AO290" s="283" t="s">
        <v>1636</v>
      </c>
      <c r="AP290" s="283">
        <v>15</v>
      </c>
      <c r="AQ290" s="567">
        <v>287</v>
      </c>
    </row>
    <row r="291" spans="24:43" x14ac:dyDescent="0.25">
      <c r="X291" s="252" t="s">
        <v>344</v>
      </c>
      <c r="Y291" s="248">
        <v>399</v>
      </c>
      <c r="Z291" s="248" t="s">
        <v>125</v>
      </c>
      <c r="AC291" s="289"/>
      <c r="AD291" s="254"/>
      <c r="AF291" s="268" t="s">
        <v>789</v>
      </c>
      <c r="AG291" s="269">
        <v>0</v>
      </c>
      <c r="AI291" s="278" t="str">
        <f t="shared" si="6"/>
        <v>41477Ε1γ (Γ)192Sκ14</v>
      </c>
      <c r="AJ291" s="287">
        <v>41477</v>
      </c>
      <c r="AK291" s="280" t="s">
        <v>975</v>
      </c>
      <c r="AL291" s="281">
        <v>192</v>
      </c>
      <c r="AM291" s="282" t="s">
        <v>324</v>
      </c>
      <c r="AN291" s="283" t="s">
        <v>906</v>
      </c>
      <c r="AO291" s="283" t="s">
        <v>1639</v>
      </c>
      <c r="AP291" s="283">
        <v>10</v>
      </c>
      <c r="AQ291" s="567">
        <v>290</v>
      </c>
    </row>
    <row r="292" spans="24:43" x14ac:dyDescent="0.25">
      <c r="X292" s="252" t="s">
        <v>345</v>
      </c>
      <c r="Y292" s="248">
        <v>117</v>
      </c>
      <c r="Z292" s="248" t="s">
        <v>154</v>
      </c>
      <c r="AC292" s="289"/>
      <c r="AD292" s="254"/>
      <c r="AF292" s="268" t="s">
        <v>790</v>
      </c>
      <c r="AG292" s="269">
        <v>0</v>
      </c>
      <c r="AI292" s="278" t="str">
        <f t="shared" si="6"/>
        <v>41477Ε1γ (Γ)192Dκ14</v>
      </c>
      <c r="AJ292" s="287">
        <v>41477</v>
      </c>
      <c r="AK292" s="280" t="s">
        <v>975</v>
      </c>
      <c r="AL292" s="281">
        <v>192</v>
      </c>
      <c r="AM292" s="282" t="s">
        <v>324</v>
      </c>
      <c r="AN292" s="283" t="s">
        <v>913</v>
      </c>
      <c r="AO292" s="283" t="s">
        <v>1639</v>
      </c>
      <c r="AP292" s="283">
        <v>18</v>
      </c>
      <c r="AQ292" s="567">
        <v>291</v>
      </c>
    </row>
    <row r="293" spans="24:43" x14ac:dyDescent="0.25">
      <c r="X293" s="252" t="s">
        <v>346</v>
      </c>
      <c r="Y293" s="248">
        <v>308</v>
      </c>
      <c r="Z293" s="248" t="s">
        <v>156</v>
      </c>
      <c r="AC293" s="289"/>
      <c r="AD293" s="254"/>
      <c r="AF293" s="268" t="s">
        <v>791</v>
      </c>
      <c r="AG293" s="269">
        <v>0</v>
      </c>
      <c r="AI293" s="278" t="str">
        <f t="shared" si="6"/>
        <v>41477Ε1γ (Γ)192Sκ16</v>
      </c>
      <c r="AJ293" s="287">
        <v>41477</v>
      </c>
      <c r="AK293" s="280" t="s">
        <v>975</v>
      </c>
      <c r="AL293" s="281">
        <v>192</v>
      </c>
      <c r="AM293" s="282" t="s">
        <v>324</v>
      </c>
      <c r="AN293" s="283" t="s">
        <v>906</v>
      </c>
      <c r="AO293" s="283" t="s">
        <v>1640</v>
      </c>
      <c r="AP293" s="283">
        <v>11</v>
      </c>
      <c r="AQ293" s="567">
        <v>292</v>
      </c>
    </row>
    <row r="294" spans="24:43" x14ac:dyDescent="0.25">
      <c r="X294" s="252" t="s">
        <v>347</v>
      </c>
      <c r="Y294" s="248">
        <v>246</v>
      </c>
      <c r="Z294" s="248" t="s">
        <v>148</v>
      </c>
      <c r="AC294" s="289"/>
      <c r="AD294" s="254"/>
      <c r="AF294" s="268" t="s">
        <v>792</v>
      </c>
      <c r="AG294" s="269">
        <v>0</v>
      </c>
      <c r="AI294" s="278" t="str">
        <f t="shared" si="6"/>
        <v>41484TE (GORNA BANIA)15Sα14</v>
      </c>
      <c r="AJ294" s="287">
        <v>41484</v>
      </c>
      <c r="AK294" s="280" t="s">
        <v>976</v>
      </c>
      <c r="AL294" s="281">
        <v>15</v>
      </c>
      <c r="AM294" s="282" t="s">
        <v>1699</v>
      </c>
      <c r="AN294" s="283" t="s">
        <v>906</v>
      </c>
      <c r="AO294" s="283" t="s">
        <v>1635</v>
      </c>
      <c r="AP294" s="283">
        <v>6</v>
      </c>
      <c r="AQ294" s="567">
        <v>293</v>
      </c>
    </row>
    <row r="295" spans="24:43" x14ac:dyDescent="0.25">
      <c r="X295" s="252" t="s">
        <v>348</v>
      </c>
      <c r="Y295" s="248">
        <v>196</v>
      </c>
      <c r="Z295" s="248" t="s">
        <v>132</v>
      </c>
      <c r="AC295" s="289"/>
      <c r="AD295" s="254"/>
      <c r="AF295" s="268" t="s">
        <v>793</v>
      </c>
      <c r="AG295" s="269">
        <v>0</v>
      </c>
      <c r="AI295" s="278" t="str">
        <f t="shared" si="6"/>
        <v>41484TE (GORNA BANIA)15Sκ14</v>
      </c>
      <c r="AJ295" s="287">
        <v>41484</v>
      </c>
      <c r="AK295" s="280" t="s">
        <v>976</v>
      </c>
      <c r="AL295" s="281">
        <v>15</v>
      </c>
      <c r="AM295" s="282" t="s">
        <v>1699</v>
      </c>
      <c r="AN295" s="283" t="s">
        <v>906</v>
      </c>
      <c r="AO295" s="283" t="s">
        <v>1639</v>
      </c>
      <c r="AP295" s="283">
        <v>10</v>
      </c>
      <c r="AQ295" s="567">
        <v>294</v>
      </c>
    </row>
    <row r="296" spans="24:43" x14ac:dyDescent="0.25">
      <c r="X296" s="252" t="s">
        <v>349</v>
      </c>
      <c r="Y296" s="248">
        <v>309</v>
      </c>
      <c r="Z296" s="248" t="s">
        <v>156</v>
      </c>
      <c r="AC296" s="289"/>
      <c r="AD296" s="254"/>
      <c r="AF296" s="268" t="s">
        <v>794</v>
      </c>
      <c r="AG296" s="269">
        <v>0</v>
      </c>
      <c r="AI296" s="278" t="str">
        <f t="shared" si="6"/>
        <v>41484TE (KRUS DAERON)15Sα14</v>
      </c>
      <c r="AJ296" s="287">
        <v>41484</v>
      </c>
      <c r="AK296" s="280" t="s">
        <v>977</v>
      </c>
      <c r="AL296" s="281">
        <v>15</v>
      </c>
      <c r="AM296" s="282" t="s">
        <v>1699</v>
      </c>
      <c r="AN296" s="283" t="s">
        <v>906</v>
      </c>
      <c r="AO296" s="283" t="s">
        <v>1635</v>
      </c>
      <c r="AP296" s="283">
        <v>6</v>
      </c>
      <c r="AQ296" s="567">
        <v>295</v>
      </c>
    </row>
    <row r="297" spans="24:43" x14ac:dyDescent="0.25">
      <c r="X297" s="252" t="s">
        <v>350</v>
      </c>
      <c r="Y297" s="248">
        <v>160</v>
      </c>
      <c r="Z297" s="248" t="s">
        <v>128</v>
      </c>
      <c r="AC297" s="289"/>
      <c r="AD297" s="254"/>
      <c r="AF297" s="268" t="s">
        <v>1405</v>
      </c>
      <c r="AG297" s="269">
        <v>0</v>
      </c>
      <c r="AI297" s="278" t="str">
        <f t="shared" si="6"/>
        <v>41484TE (LBS WAIBL.)15Sκ14</v>
      </c>
      <c r="AJ297" s="287">
        <v>41484</v>
      </c>
      <c r="AK297" s="280" t="s">
        <v>978</v>
      </c>
      <c r="AL297" s="281">
        <v>15</v>
      </c>
      <c r="AM297" s="282" t="s">
        <v>1699</v>
      </c>
      <c r="AN297" s="283" t="s">
        <v>906</v>
      </c>
      <c r="AO297" s="283" t="s">
        <v>1639</v>
      </c>
      <c r="AP297" s="283">
        <v>10</v>
      </c>
      <c r="AQ297" s="567">
        <v>296</v>
      </c>
    </row>
    <row r="298" spans="24:43" x14ac:dyDescent="0.25">
      <c r="X298" s="252" t="s">
        <v>351</v>
      </c>
      <c r="Y298" s="248">
        <v>247</v>
      </c>
      <c r="Z298" s="248" t="s">
        <v>148</v>
      </c>
      <c r="AC298" s="289"/>
      <c r="AD298" s="254"/>
      <c r="AF298" s="268" t="s">
        <v>1406</v>
      </c>
      <c r="AG298" s="269">
        <v>0</v>
      </c>
      <c r="AI298" s="278" t="str">
        <f t="shared" si="6"/>
        <v>41484TE (SAN MICHAEL)15Sκ14</v>
      </c>
      <c r="AJ298" s="672">
        <v>41484</v>
      </c>
      <c r="AK298" s="280" t="s">
        <v>979</v>
      </c>
      <c r="AL298" s="281">
        <v>15</v>
      </c>
      <c r="AM298" s="282" t="s">
        <v>1699</v>
      </c>
      <c r="AN298" s="283" t="s">
        <v>906</v>
      </c>
      <c r="AO298" s="283" t="s">
        <v>1639</v>
      </c>
      <c r="AP298" s="283">
        <v>10</v>
      </c>
      <c r="AQ298" s="567">
        <v>297</v>
      </c>
    </row>
    <row r="299" spans="24:43" x14ac:dyDescent="0.25">
      <c r="X299" s="252" t="s">
        <v>352</v>
      </c>
      <c r="Y299" s="248">
        <v>290</v>
      </c>
      <c r="Z299" s="248" t="s">
        <v>140</v>
      </c>
      <c r="AC299" s="289"/>
      <c r="AD299" s="254"/>
      <c r="AF299" s="268" t="s">
        <v>1407</v>
      </c>
      <c r="AG299" s="269">
        <v>0</v>
      </c>
      <c r="AI299" s="278" t="str">
        <f t="shared" si="6"/>
        <v>41491TE (AS OPEN)15Sα16</v>
      </c>
      <c r="AJ299" s="287">
        <v>41491</v>
      </c>
      <c r="AK299" s="280" t="s">
        <v>980</v>
      </c>
      <c r="AL299" s="281">
        <v>15</v>
      </c>
      <c r="AM299" s="282" t="s">
        <v>1699</v>
      </c>
      <c r="AN299" s="283" t="s">
        <v>906</v>
      </c>
      <c r="AO299" s="283" t="s">
        <v>1636</v>
      </c>
      <c r="AP299" s="283">
        <v>7</v>
      </c>
      <c r="AQ299" s="567">
        <v>298</v>
      </c>
    </row>
    <row r="300" spans="24:43" x14ac:dyDescent="0.25">
      <c r="X300" s="252" t="s">
        <v>353</v>
      </c>
      <c r="Y300" s="248">
        <v>161</v>
      </c>
      <c r="Z300" s="248" t="s">
        <v>128</v>
      </c>
      <c r="AC300" s="289"/>
      <c r="AD300" s="254"/>
      <c r="AF300" s="268" t="s">
        <v>1408</v>
      </c>
      <c r="AG300" s="269">
        <v>0</v>
      </c>
      <c r="AI300" s="278" t="str">
        <f t="shared" si="6"/>
        <v>41491TE (AS OPEN)15Sκ16</v>
      </c>
      <c r="AJ300" s="287">
        <v>41491</v>
      </c>
      <c r="AK300" s="280" t="s">
        <v>980</v>
      </c>
      <c r="AL300" s="281">
        <v>15</v>
      </c>
      <c r="AM300" s="282" t="s">
        <v>1699</v>
      </c>
      <c r="AN300" s="283" t="s">
        <v>906</v>
      </c>
      <c r="AO300" s="283" t="s">
        <v>1640</v>
      </c>
      <c r="AP300" s="283">
        <v>11</v>
      </c>
      <c r="AQ300" s="567">
        <v>299</v>
      </c>
    </row>
    <row r="301" spans="24:43" x14ac:dyDescent="0.25">
      <c r="X301" s="252" t="s">
        <v>354</v>
      </c>
      <c r="Y301" s="248">
        <v>360</v>
      </c>
      <c r="Z301" s="248" t="s">
        <v>143</v>
      </c>
      <c r="AC301" s="289"/>
      <c r="AD301" s="254"/>
      <c r="AF301" s="268" t="s">
        <v>795</v>
      </c>
      <c r="AG301" s="269">
        <v>0</v>
      </c>
      <c r="AI301" s="278" t="str">
        <f t="shared" si="6"/>
        <v>41491TE (AS OPEN)15Dκ16</v>
      </c>
      <c r="AJ301" s="287">
        <v>41491</v>
      </c>
      <c r="AK301" s="280" t="s">
        <v>980</v>
      </c>
      <c r="AL301" s="281">
        <v>15</v>
      </c>
      <c r="AM301" s="282" t="s">
        <v>1699</v>
      </c>
      <c r="AN301" s="283" t="s">
        <v>913</v>
      </c>
      <c r="AO301" s="283" t="s">
        <v>1640</v>
      </c>
      <c r="AP301" s="283">
        <v>19</v>
      </c>
      <c r="AQ301" s="567">
        <v>300</v>
      </c>
    </row>
    <row r="302" spans="24:43" x14ac:dyDescent="0.25">
      <c r="X302" s="252" t="s">
        <v>355</v>
      </c>
      <c r="Y302" s="248">
        <v>162</v>
      </c>
      <c r="Z302" s="248" t="s">
        <v>128</v>
      </c>
      <c r="AC302" s="289"/>
      <c r="AD302" s="254"/>
      <c r="AF302" s="268" t="s">
        <v>796</v>
      </c>
      <c r="AG302" s="269">
        <v>0</v>
      </c>
      <c r="AI302" s="278" t="str">
        <f t="shared" si="6"/>
        <v>41491TE (BANKIA CUP)15Sα14</v>
      </c>
      <c r="AJ302" s="287">
        <v>41491</v>
      </c>
      <c r="AK302" s="280" t="s">
        <v>981</v>
      </c>
      <c r="AL302" s="281">
        <v>15</v>
      </c>
      <c r="AM302" s="282" t="s">
        <v>1699</v>
      </c>
      <c r="AN302" s="283" t="s">
        <v>906</v>
      </c>
      <c r="AO302" s="283" t="s">
        <v>1635</v>
      </c>
      <c r="AP302" s="283">
        <v>6</v>
      </c>
      <c r="AQ302" s="567">
        <v>301</v>
      </c>
    </row>
    <row r="303" spans="24:43" x14ac:dyDescent="0.25">
      <c r="X303" s="252" t="s">
        <v>356</v>
      </c>
      <c r="Y303" s="248">
        <v>248</v>
      </c>
      <c r="Z303" s="248" t="s">
        <v>148</v>
      </c>
      <c r="AC303" s="289"/>
      <c r="AD303" s="254"/>
      <c r="AF303" s="268" t="s">
        <v>797</v>
      </c>
      <c r="AG303" s="269">
        <v>0</v>
      </c>
      <c r="AI303" s="278" t="str">
        <f t="shared" si="6"/>
        <v>41491TE (LBS CUP)15Sα16</v>
      </c>
      <c r="AJ303" s="287">
        <v>41491</v>
      </c>
      <c r="AK303" s="280" t="s">
        <v>982</v>
      </c>
      <c r="AL303" s="281">
        <v>15</v>
      </c>
      <c r="AM303" s="282" t="s">
        <v>1699</v>
      </c>
      <c r="AN303" s="283" t="s">
        <v>906</v>
      </c>
      <c r="AO303" s="283" t="s">
        <v>1636</v>
      </c>
      <c r="AP303" s="283">
        <v>7</v>
      </c>
      <c r="AQ303" s="567">
        <v>302</v>
      </c>
    </row>
    <row r="304" spans="24:43" x14ac:dyDescent="0.25">
      <c r="X304" s="252" t="s">
        <v>357</v>
      </c>
      <c r="Y304" s="248">
        <v>249</v>
      </c>
      <c r="Z304" s="248" t="s">
        <v>148</v>
      </c>
      <c r="AC304" s="289"/>
      <c r="AD304" s="254"/>
      <c r="AI304" s="278" t="str">
        <f t="shared" si="6"/>
        <v>41491TE (LBS MULLER)15Sκ14</v>
      </c>
      <c r="AJ304" s="287">
        <v>41491</v>
      </c>
      <c r="AK304" s="280" t="s">
        <v>983</v>
      </c>
      <c r="AL304" s="281">
        <v>15</v>
      </c>
      <c r="AM304" s="282" t="s">
        <v>1699</v>
      </c>
      <c r="AN304" s="283" t="s">
        <v>906</v>
      </c>
      <c r="AO304" s="283" t="s">
        <v>1639</v>
      </c>
      <c r="AP304" s="283">
        <v>10</v>
      </c>
      <c r="AQ304" s="567">
        <v>303</v>
      </c>
    </row>
    <row r="305" spans="24:43" x14ac:dyDescent="0.25">
      <c r="X305" s="252" t="s">
        <v>358</v>
      </c>
      <c r="Y305" s="248">
        <v>250</v>
      </c>
      <c r="Z305" s="248" t="s">
        <v>148</v>
      </c>
      <c r="AC305" s="289"/>
      <c r="AD305" s="254"/>
      <c r="AF305" s="270" t="s">
        <v>798</v>
      </c>
      <c r="AG305" s="271">
        <v>60</v>
      </c>
      <c r="AI305" s="278" t="str">
        <f t="shared" si="6"/>
        <v>41491TE (NAT.PARK)15Sκ16</v>
      </c>
      <c r="AJ305" s="287">
        <v>41491</v>
      </c>
      <c r="AK305" s="280" t="s">
        <v>984</v>
      </c>
      <c r="AL305" s="281">
        <v>15</v>
      </c>
      <c r="AM305" s="282" t="s">
        <v>1699</v>
      </c>
      <c r="AN305" s="283" t="s">
        <v>906</v>
      </c>
      <c r="AO305" s="283" t="s">
        <v>1640</v>
      </c>
      <c r="AP305" s="283">
        <v>11</v>
      </c>
      <c r="AQ305" s="567">
        <v>304</v>
      </c>
    </row>
    <row r="306" spans="24:43" x14ac:dyDescent="0.25">
      <c r="X306" s="252" t="s">
        <v>359</v>
      </c>
      <c r="Y306" s="248">
        <v>251</v>
      </c>
      <c r="Z306" s="248" t="s">
        <v>148</v>
      </c>
      <c r="AC306" s="289"/>
      <c r="AD306" s="254"/>
      <c r="AF306" s="270" t="s">
        <v>799</v>
      </c>
      <c r="AG306" s="271">
        <v>50</v>
      </c>
      <c r="AI306" s="278" t="str">
        <f t="shared" si="6"/>
        <v>41491TE (NAT.PARK)15Dκ16</v>
      </c>
      <c r="AJ306" s="287">
        <v>41491</v>
      </c>
      <c r="AK306" s="280" t="s">
        <v>984</v>
      </c>
      <c r="AL306" s="281">
        <v>15</v>
      </c>
      <c r="AM306" s="282" t="s">
        <v>1699</v>
      </c>
      <c r="AN306" s="283" t="s">
        <v>913</v>
      </c>
      <c r="AO306" s="283" t="s">
        <v>1640</v>
      </c>
      <c r="AP306" s="283">
        <v>19</v>
      </c>
      <c r="AQ306" s="567">
        <v>305</v>
      </c>
    </row>
    <row r="307" spans="24:43" x14ac:dyDescent="0.25">
      <c r="X307" s="252" t="s">
        <v>360</v>
      </c>
      <c r="Y307" s="248">
        <v>400</v>
      </c>
      <c r="Z307" s="248" t="s">
        <v>125</v>
      </c>
      <c r="AC307" s="289"/>
      <c r="AD307" s="254"/>
      <c r="AF307" s="270" t="s">
        <v>800</v>
      </c>
      <c r="AG307" s="271">
        <v>30</v>
      </c>
      <c r="AI307" s="278" t="str">
        <f t="shared" si="6"/>
        <v>41498ITF (HERODOTOU)14Sα18</v>
      </c>
      <c r="AJ307" s="287">
        <v>41498</v>
      </c>
      <c r="AK307" s="280" t="s">
        <v>985</v>
      </c>
      <c r="AL307" s="281">
        <v>14</v>
      </c>
      <c r="AM307" s="282" t="s">
        <v>908</v>
      </c>
      <c r="AN307" s="283" t="s">
        <v>906</v>
      </c>
      <c r="AO307" s="283" t="s">
        <v>1637</v>
      </c>
      <c r="AP307" s="283">
        <v>8</v>
      </c>
      <c r="AQ307" s="567">
        <v>306</v>
      </c>
    </row>
    <row r="308" spans="24:43" x14ac:dyDescent="0.25">
      <c r="X308" s="252" t="s">
        <v>361</v>
      </c>
      <c r="Y308" s="248">
        <v>310</v>
      </c>
      <c r="Z308" s="248" t="s">
        <v>156</v>
      </c>
      <c r="AC308" s="289"/>
      <c r="AD308" s="254"/>
      <c r="AF308" s="270" t="s">
        <v>801</v>
      </c>
      <c r="AG308" s="271">
        <v>20</v>
      </c>
      <c r="AI308" s="278" t="str">
        <f t="shared" si="6"/>
        <v>41498TE (ARGAYON)15Sα14</v>
      </c>
      <c r="AJ308" s="287">
        <v>41498</v>
      </c>
      <c r="AK308" s="280" t="s">
        <v>986</v>
      </c>
      <c r="AL308" s="281">
        <v>15</v>
      </c>
      <c r="AM308" s="282" t="s">
        <v>1699</v>
      </c>
      <c r="AN308" s="283" t="s">
        <v>906</v>
      </c>
      <c r="AO308" s="283" t="s">
        <v>1635</v>
      </c>
      <c r="AP308" s="283">
        <v>6</v>
      </c>
      <c r="AQ308" s="567">
        <v>307</v>
      </c>
    </row>
    <row r="309" spans="24:43" x14ac:dyDescent="0.25">
      <c r="X309" s="252" t="s">
        <v>362</v>
      </c>
      <c r="Y309" s="248">
        <v>311</v>
      </c>
      <c r="Z309" s="248" t="s">
        <v>156</v>
      </c>
      <c r="AC309" s="289"/>
      <c r="AD309" s="254"/>
      <c r="AF309" s="270" t="s">
        <v>802</v>
      </c>
      <c r="AG309" s="271">
        <v>15</v>
      </c>
      <c r="AI309" s="278" t="str">
        <f t="shared" si="6"/>
        <v>41498TE (AUDI GW)15Sα16</v>
      </c>
      <c r="AJ309" s="287">
        <v>41498</v>
      </c>
      <c r="AK309" s="280" t="s">
        <v>987</v>
      </c>
      <c r="AL309" s="281">
        <v>15</v>
      </c>
      <c r="AM309" s="282" t="s">
        <v>1699</v>
      </c>
      <c r="AN309" s="283" t="s">
        <v>906</v>
      </c>
      <c r="AO309" s="283" t="s">
        <v>1636</v>
      </c>
      <c r="AP309" s="283">
        <v>7</v>
      </c>
      <c r="AQ309" s="567">
        <v>308</v>
      </c>
    </row>
    <row r="310" spans="24:43" x14ac:dyDescent="0.25">
      <c r="X310" s="252" t="s">
        <v>363</v>
      </c>
      <c r="Y310" s="248">
        <v>361</v>
      </c>
      <c r="Z310" s="248" t="s">
        <v>143</v>
      </c>
      <c r="AC310" s="289"/>
      <c r="AD310" s="254"/>
      <c r="AF310" s="270" t="s">
        <v>803</v>
      </c>
      <c r="AG310" s="271">
        <v>10</v>
      </c>
      <c r="AI310" s="278" t="str">
        <f t="shared" si="6"/>
        <v>41498TE (AUDI)15Sα16</v>
      </c>
      <c r="AJ310" s="287">
        <v>41498</v>
      </c>
      <c r="AK310" s="280" t="s">
        <v>988</v>
      </c>
      <c r="AL310" s="281">
        <v>15</v>
      </c>
      <c r="AM310" s="282" t="s">
        <v>1699</v>
      </c>
      <c r="AN310" s="283" t="s">
        <v>906</v>
      </c>
      <c r="AO310" s="283" t="s">
        <v>1636</v>
      </c>
      <c r="AP310" s="283">
        <v>7</v>
      </c>
      <c r="AQ310" s="567">
        <v>309</v>
      </c>
    </row>
    <row r="311" spans="24:43" x14ac:dyDescent="0.25">
      <c r="X311" s="252" t="s">
        <v>364</v>
      </c>
      <c r="Y311" s="248">
        <v>439</v>
      </c>
      <c r="Z311" s="248" t="s">
        <v>134</v>
      </c>
      <c r="AC311" s="289"/>
      <c r="AD311" s="254"/>
      <c r="AF311" s="270" t="s">
        <v>804</v>
      </c>
      <c r="AG311" s="271">
        <v>5</v>
      </c>
      <c r="AI311" s="278" t="str">
        <f t="shared" si="6"/>
        <v>41498TE (AUDI)15Dα16</v>
      </c>
      <c r="AJ311" s="287">
        <v>41498</v>
      </c>
      <c r="AK311" s="280" t="s">
        <v>988</v>
      </c>
      <c r="AL311" s="281">
        <v>15</v>
      </c>
      <c r="AM311" s="282" t="s">
        <v>1699</v>
      </c>
      <c r="AN311" s="283" t="s">
        <v>913</v>
      </c>
      <c r="AO311" s="283" t="s">
        <v>1636</v>
      </c>
      <c r="AP311" s="283">
        <v>15</v>
      </c>
      <c r="AQ311" s="567">
        <v>310</v>
      </c>
    </row>
    <row r="312" spans="24:43" x14ac:dyDescent="0.25">
      <c r="X312" s="252" t="s">
        <v>1629</v>
      </c>
      <c r="Y312" s="248">
        <v>456</v>
      </c>
      <c r="Z312" s="248" t="s">
        <v>154</v>
      </c>
      <c r="AC312" s="289"/>
      <c r="AD312" s="254"/>
      <c r="AF312" s="270" t="s">
        <v>1534</v>
      </c>
      <c r="AG312" s="271">
        <v>0</v>
      </c>
      <c r="AI312" s="278" t="str">
        <f t="shared" si="6"/>
        <v>41498TE (ΟΑ ΚΙΛΚΙΣ)153Sα16</v>
      </c>
      <c r="AJ312" s="287">
        <v>41498</v>
      </c>
      <c r="AK312" s="280" t="s">
        <v>989</v>
      </c>
      <c r="AL312" s="281">
        <v>153</v>
      </c>
      <c r="AM312" s="282" t="s">
        <v>316</v>
      </c>
      <c r="AN312" s="283" t="s">
        <v>906</v>
      </c>
      <c r="AO312" s="283" t="s">
        <v>1636</v>
      </c>
      <c r="AP312" s="283">
        <v>7</v>
      </c>
      <c r="AQ312" s="567">
        <v>311</v>
      </c>
    </row>
    <row r="313" spans="24:43" x14ac:dyDescent="0.25">
      <c r="X313" s="252" t="s">
        <v>365</v>
      </c>
      <c r="Y313" s="248">
        <v>163</v>
      </c>
      <c r="Z313" s="248" t="s">
        <v>128</v>
      </c>
      <c r="AC313" s="289"/>
      <c r="AD313" s="254"/>
      <c r="AF313" s="270" t="s">
        <v>1409</v>
      </c>
      <c r="AG313" s="271">
        <v>2.5</v>
      </c>
      <c r="AI313" s="278" t="str">
        <f t="shared" si="6"/>
        <v>41498TE (ΟΑ ΚΙΛΚΙΣ)153Dα16</v>
      </c>
      <c r="AJ313" s="287">
        <v>41498</v>
      </c>
      <c r="AK313" s="280" t="s">
        <v>989</v>
      </c>
      <c r="AL313" s="281">
        <v>153</v>
      </c>
      <c r="AM313" s="282" t="s">
        <v>316</v>
      </c>
      <c r="AN313" s="283" t="s">
        <v>913</v>
      </c>
      <c r="AO313" s="283" t="s">
        <v>1636</v>
      </c>
      <c r="AP313" s="283">
        <v>15</v>
      </c>
      <c r="AQ313" s="567">
        <v>312</v>
      </c>
    </row>
    <row r="314" spans="24:43" x14ac:dyDescent="0.25">
      <c r="X314" s="252" t="s">
        <v>366</v>
      </c>
      <c r="Y314" s="248">
        <v>401</v>
      </c>
      <c r="Z314" s="248" t="s">
        <v>125</v>
      </c>
      <c r="AC314" s="289"/>
      <c r="AD314" s="254"/>
      <c r="AF314" s="270" t="s">
        <v>1410</v>
      </c>
      <c r="AG314" s="271">
        <v>2.5</v>
      </c>
      <c r="AI314" s="278" t="str">
        <f t="shared" si="6"/>
        <v>41498TE (ΟΑ ΚΙΛΚΙΣ)153Sκ16</v>
      </c>
      <c r="AJ314" s="287">
        <v>41498</v>
      </c>
      <c r="AK314" s="280" t="s">
        <v>989</v>
      </c>
      <c r="AL314" s="281">
        <v>153</v>
      </c>
      <c r="AM314" s="282" t="s">
        <v>316</v>
      </c>
      <c r="AN314" s="283" t="s">
        <v>906</v>
      </c>
      <c r="AO314" s="283" t="s">
        <v>1640</v>
      </c>
      <c r="AP314" s="283">
        <v>11</v>
      </c>
      <c r="AQ314" s="567">
        <v>313</v>
      </c>
    </row>
    <row r="315" spans="24:43" x14ac:dyDescent="0.25">
      <c r="X315" s="252" t="s">
        <v>581</v>
      </c>
      <c r="Y315" s="248">
        <v>164</v>
      </c>
      <c r="Z315" s="248" t="s">
        <v>128</v>
      </c>
      <c r="AC315" s="289"/>
      <c r="AD315" s="254"/>
      <c r="AF315" s="270" t="s">
        <v>1411</v>
      </c>
      <c r="AG315" s="271">
        <v>1.5</v>
      </c>
      <c r="AI315" s="278" t="str">
        <f t="shared" si="6"/>
        <v>41498TE (ΟΑ ΚΙΛΚΙΣ)153Dκ16</v>
      </c>
      <c r="AJ315" s="287">
        <v>41498</v>
      </c>
      <c r="AK315" s="280" t="s">
        <v>989</v>
      </c>
      <c r="AL315" s="281">
        <v>153</v>
      </c>
      <c r="AM315" s="282" t="s">
        <v>316</v>
      </c>
      <c r="AN315" s="283" t="s">
        <v>913</v>
      </c>
      <c r="AO315" s="283" t="s">
        <v>1640</v>
      </c>
      <c r="AP315" s="283">
        <v>19</v>
      </c>
      <c r="AQ315" s="567">
        <v>314</v>
      </c>
    </row>
    <row r="316" spans="24:43" x14ac:dyDescent="0.25">
      <c r="X316" s="252" t="s">
        <v>1630</v>
      </c>
      <c r="Y316" s="248">
        <v>450</v>
      </c>
      <c r="Z316" s="248" t="s">
        <v>128</v>
      </c>
      <c r="AC316" s="289"/>
      <c r="AD316" s="254"/>
      <c r="AF316" s="270" t="s">
        <v>1412</v>
      </c>
      <c r="AG316" s="271">
        <v>1.3</v>
      </c>
      <c r="AI316" s="278" t="str">
        <f t="shared" si="6"/>
        <v>41505ITF (AS OPEN)14Sα18</v>
      </c>
      <c r="AJ316" s="287">
        <v>41505</v>
      </c>
      <c r="AK316" s="280" t="s">
        <v>990</v>
      </c>
      <c r="AL316" s="281">
        <v>14</v>
      </c>
      <c r="AM316" s="282" t="s">
        <v>908</v>
      </c>
      <c r="AN316" s="283" t="s">
        <v>906</v>
      </c>
      <c r="AO316" s="283" t="s">
        <v>1637</v>
      </c>
      <c r="AP316" s="283">
        <v>8</v>
      </c>
      <c r="AQ316" s="567">
        <v>315</v>
      </c>
    </row>
    <row r="317" spans="24:43" x14ac:dyDescent="0.25">
      <c r="X317" s="252" t="s">
        <v>367</v>
      </c>
      <c r="Y317" s="248">
        <v>221</v>
      </c>
      <c r="Z317" s="248" t="s">
        <v>130</v>
      </c>
      <c r="AC317" s="289"/>
      <c r="AD317" s="254"/>
      <c r="AF317" s="270" t="s">
        <v>805</v>
      </c>
      <c r="AG317" s="271">
        <v>1</v>
      </c>
      <c r="AI317" s="278" t="str">
        <f t="shared" si="6"/>
        <v>41505ITF (AS OPEN)14Dα18</v>
      </c>
      <c r="AJ317" s="287">
        <v>41505</v>
      </c>
      <c r="AK317" s="280" t="s">
        <v>990</v>
      </c>
      <c r="AL317" s="281">
        <v>14</v>
      </c>
      <c r="AM317" s="282" t="s">
        <v>908</v>
      </c>
      <c r="AN317" s="283" t="s">
        <v>913</v>
      </c>
      <c r="AO317" s="283" t="s">
        <v>1637</v>
      </c>
      <c r="AP317" s="283">
        <v>16</v>
      </c>
      <c r="AQ317" s="567">
        <v>316</v>
      </c>
    </row>
    <row r="318" spans="24:43" x14ac:dyDescent="0.25">
      <c r="X318" s="252" t="s">
        <v>368</v>
      </c>
      <c r="Y318" s="248">
        <v>291</v>
      </c>
      <c r="Z318" s="248" t="s">
        <v>140</v>
      </c>
      <c r="AC318" s="289"/>
      <c r="AD318" s="254"/>
      <c r="AF318" s="270" t="s">
        <v>806</v>
      </c>
      <c r="AG318" s="271">
        <v>0.5</v>
      </c>
      <c r="AI318" s="278" t="str">
        <f t="shared" si="6"/>
        <v>41505TE (JUGEND CUP)15Sα14</v>
      </c>
      <c r="AJ318" s="287">
        <v>41505</v>
      </c>
      <c r="AK318" s="280" t="s">
        <v>991</v>
      </c>
      <c r="AL318" s="281">
        <v>15</v>
      </c>
      <c r="AM318" s="282" t="s">
        <v>1699</v>
      </c>
      <c r="AN318" s="283" t="s">
        <v>906</v>
      </c>
      <c r="AO318" s="283" t="s">
        <v>1635</v>
      </c>
      <c r="AP318" s="283">
        <v>6</v>
      </c>
      <c r="AQ318" s="567">
        <v>317</v>
      </c>
    </row>
    <row r="319" spans="24:43" x14ac:dyDescent="0.25">
      <c r="X319" s="252" t="s">
        <v>369</v>
      </c>
      <c r="Y319" s="248">
        <v>402</v>
      </c>
      <c r="Z319" s="248" t="s">
        <v>125</v>
      </c>
      <c r="AC319" s="289"/>
      <c r="AD319" s="254"/>
      <c r="AF319" s="270" t="s">
        <v>1413</v>
      </c>
      <c r="AG319" s="271">
        <v>0</v>
      </c>
      <c r="AI319" s="278" t="str">
        <f t="shared" si="6"/>
        <v>41505TE (JUGEND CUP)15Sα16</v>
      </c>
      <c r="AJ319" s="287">
        <v>41505</v>
      </c>
      <c r="AK319" s="280" t="s">
        <v>991</v>
      </c>
      <c r="AL319" s="281">
        <v>15</v>
      </c>
      <c r="AM319" s="282" t="s">
        <v>1699</v>
      </c>
      <c r="AN319" s="283" t="s">
        <v>906</v>
      </c>
      <c r="AO319" s="283" t="s">
        <v>1636</v>
      </c>
      <c r="AP319" s="283">
        <v>7</v>
      </c>
      <c r="AQ319" s="567">
        <v>318</v>
      </c>
    </row>
    <row r="320" spans="24:43" x14ac:dyDescent="0.25">
      <c r="X320" s="252" t="s">
        <v>370</v>
      </c>
      <c r="Y320" s="248">
        <v>119</v>
      </c>
      <c r="Z320" s="248" t="s">
        <v>154</v>
      </c>
      <c r="AC320" s="289"/>
      <c r="AD320" s="254"/>
      <c r="AF320" s="270" t="s">
        <v>1414</v>
      </c>
      <c r="AG320" s="271">
        <v>0</v>
      </c>
      <c r="AI320" s="278" t="str">
        <f t="shared" si="6"/>
        <v>41505TE (JUGEND CUP)15Dα16</v>
      </c>
      <c r="AJ320" s="287">
        <v>41505</v>
      </c>
      <c r="AK320" s="280" t="s">
        <v>991</v>
      </c>
      <c r="AL320" s="281">
        <v>15</v>
      </c>
      <c r="AM320" s="282" t="s">
        <v>1699</v>
      </c>
      <c r="AN320" s="283" t="s">
        <v>913</v>
      </c>
      <c r="AO320" s="283" t="s">
        <v>1636</v>
      </c>
      <c r="AP320" s="283">
        <v>15</v>
      </c>
      <c r="AQ320" s="567">
        <v>319</v>
      </c>
    </row>
    <row r="321" spans="24:43" x14ac:dyDescent="0.25">
      <c r="X321" s="252" t="s">
        <v>371</v>
      </c>
      <c r="Y321" s="248">
        <v>362</v>
      </c>
      <c r="Z321" s="248" t="s">
        <v>143</v>
      </c>
      <c r="AC321" s="289"/>
      <c r="AD321" s="254"/>
      <c r="AF321" s="270" t="s">
        <v>807</v>
      </c>
      <c r="AG321" s="271">
        <v>0</v>
      </c>
      <c r="AI321" s="278" t="str">
        <f t="shared" si="6"/>
        <v>41505TE (ΟΑ ΚΟΥΦΑΛΙΩΝ)154Sα16</v>
      </c>
      <c r="AJ321" s="287">
        <v>41505</v>
      </c>
      <c r="AK321" s="280" t="s">
        <v>992</v>
      </c>
      <c r="AL321" s="281">
        <v>154</v>
      </c>
      <c r="AM321" s="282" t="s">
        <v>578</v>
      </c>
      <c r="AN321" s="283" t="s">
        <v>906</v>
      </c>
      <c r="AO321" s="283" t="s">
        <v>1636</v>
      </c>
      <c r="AP321" s="283">
        <v>7</v>
      </c>
      <c r="AQ321" s="567">
        <v>320</v>
      </c>
    </row>
    <row r="322" spans="24:43" x14ac:dyDescent="0.25">
      <c r="X322" s="252" t="s">
        <v>372</v>
      </c>
      <c r="Y322" s="248">
        <v>252</v>
      </c>
      <c r="Z322" s="248" t="s">
        <v>148</v>
      </c>
      <c r="AC322" s="289"/>
      <c r="AD322" s="254"/>
      <c r="AF322" s="270" t="s">
        <v>808</v>
      </c>
      <c r="AG322" s="271">
        <v>15</v>
      </c>
      <c r="AI322" s="278" t="str">
        <f t="shared" si="6"/>
        <v>41505TE (ΟΑ ΚΟΥΦΑΛΙΩΝ)154Dα16</v>
      </c>
      <c r="AJ322" s="287">
        <v>41505</v>
      </c>
      <c r="AK322" s="280" t="s">
        <v>992</v>
      </c>
      <c r="AL322" s="281">
        <v>154</v>
      </c>
      <c r="AM322" s="282" t="s">
        <v>578</v>
      </c>
      <c r="AN322" s="283" t="s">
        <v>913</v>
      </c>
      <c r="AO322" s="283" t="s">
        <v>1636</v>
      </c>
      <c r="AP322" s="283">
        <v>15</v>
      </c>
      <c r="AQ322" s="567">
        <v>321</v>
      </c>
    </row>
    <row r="323" spans="24:43" x14ac:dyDescent="0.25">
      <c r="X323" s="252" t="s">
        <v>1631</v>
      </c>
      <c r="Y323" s="248">
        <v>467</v>
      </c>
      <c r="Z323" s="248" t="s">
        <v>132</v>
      </c>
      <c r="AC323" s="289"/>
      <c r="AD323" s="254"/>
      <c r="AF323" s="270" t="s">
        <v>809</v>
      </c>
      <c r="AG323" s="271">
        <v>12.5</v>
      </c>
      <c r="AI323" s="278" t="str">
        <f t="shared" ref="AI323:AI386" si="7">AJ323&amp;AK323&amp;AL323&amp;AN323&amp;AO323</f>
        <v>41505TE (ΟΑ ΚΟΥΦΑΛΙΩΝ)154Sκ16</v>
      </c>
      <c r="AJ323" s="287">
        <v>41505</v>
      </c>
      <c r="AK323" s="280" t="s">
        <v>992</v>
      </c>
      <c r="AL323" s="281">
        <v>154</v>
      </c>
      <c r="AM323" s="282" t="s">
        <v>578</v>
      </c>
      <c r="AN323" s="283" t="s">
        <v>906</v>
      </c>
      <c r="AO323" s="283" t="s">
        <v>1640</v>
      </c>
      <c r="AP323" s="283">
        <v>11</v>
      </c>
      <c r="AQ323" s="567">
        <v>322</v>
      </c>
    </row>
    <row r="324" spans="24:43" x14ac:dyDescent="0.25">
      <c r="X324" s="252" t="s">
        <v>373</v>
      </c>
      <c r="Y324" s="248">
        <v>292</v>
      </c>
      <c r="Z324" s="248" t="s">
        <v>140</v>
      </c>
      <c r="AC324" s="289"/>
      <c r="AD324" s="254"/>
      <c r="AF324" s="270" t="s">
        <v>810</v>
      </c>
      <c r="AG324" s="271">
        <v>10</v>
      </c>
      <c r="AI324" s="278" t="str">
        <f t="shared" si="7"/>
        <v>41505TE (ΟΑ ΚΟΥΦΑΛΙΩΝ)154Dκ16</v>
      </c>
      <c r="AJ324" s="287">
        <v>41505</v>
      </c>
      <c r="AK324" s="280" t="s">
        <v>992</v>
      </c>
      <c r="AL324" s="281">
        <v>154</v>
      </c>
      <c r="AM324" s="282" t="s">
        <v>578</v>
      </c>
      <c r="AN324" s="283" t="s">
        <v>913</v>
      </c>
      <c r="AO324" s="283" t="s">
        <v>1640</v>
      </c>
      <c r="AP324" s="283">
        <v>19</v>
      </c>
      <c r="AQ324" s="567">
        <v>323</v>
      </c>
    </row>
    <row r="325" spans="24:43" x14ac:dyDescent="0.25">
      <c r="X325" s="252" t="s">
        <v>374</v>
      </c>
      <c r="Y325" s="248">
        <v>403</v>
      </c>
      <c r="Z325" s="248" t="s">
        <v>125</v>
      </c>
      <c r="AC325" s="289"/>
      <c r="AD325" s="254"/>
      <c r="AF325" s="270" t="s">
        <v>811</v>
      </c>
      <c r="AG325" s="271">
        <v>6.5</v>
      </c>
      <c r="AI325" s="278" t="str">
        <f t="shared" si="7"/>
        <v>41512TE (NAT.PARK)15Sα14</v>
      </c>
      <c r="AJ325" s="287">
        <v>41512</v>
      </c>
      <c r="AK325" s="280" t="s">
        <v>984</v>
      </c>
      <c r="AL325" s="281">
        <v>15</v>
      </c>
      <c r="AM325" s="282" t="s">
        <v>1699</v>
      </c>
      <c r="AN325" s="283" t="s">
        <v>906</v>
      </c>
      <c r="AO325" s="283" t="s">
        <v>1635</v>
      </c>
      <c r="AP325" s="283">
        <v>6</v>
      </c>
      <c r="AQ325" s="567">
        <v>324</v>
      </c>
    </row>
    <row r="326" spans="24:43" x14ac:dyDescent="0.25">
      <c r="X326" s="252" t="s">
        <v>375</v>
      </c>
      <c r="Y326" s="248">
        <v>404</v>
      </c>
      <c r="Z326" s="248" t="s">
        <v>125</v>
      </c>
      <c r="AC326" s="289"/>
      <c r="AD326" s="254"/>
      <c r="AF326" s="270" t="s">
        <v>812</v>
      </c>
      <c r="AG326" s="271">
        <v>4</v>
      </c>
      <c r="AI326" s="278" t="str">
        <f t="shared" si="7"/>
        <v>41512TE (NAT.PARK)15Dα14</v>
      </c>
      <c r="AJ326" s="287">
        <v>41512</v>
      </c>
      <c r="AK326" s="280" t="s">
        <v>984</v>
      </c>
      <c r="AL326" s="281">
        <v>15</v>
      </c>
      <c r="AM326" s="282" t="s">
        <v>1699</v>
      </c>
      <c r="AN326" s="283" t="s">
        <v>913</v>
      </c>
      <c r="AO326" s="283" t="s">
        <v>1635</v>
      </c>
      <c r="AP326" s="283">
        <v>14</v>
      </c>
      <c r="AQ326" s="567">
        <v>325</v>
      </c>
    </row>
    <row r="327" spans="24:43" x14ac:dyDescent="0.25">
      <c r="X327" s="252" t="s">
        <v>376</v>
      </c>
      <c r="Y327" s="248">
        <v>405</v>
      </c>
      <c r="Z327" s="248" t="s">
        <v>125</v>
      </c>
      <c r="AC327" s="289"/>
      <c r="AD327" s="254"/>
      <c r="AF327" s="270" t="s">
        <v>813</v>
      </c>
      <c r="AG327" s="271">
        <v>2</v>
      </c>
      <c r="AI327" s="278" t="str">
        <f t="shared" si="7"/>
        <v>41512TE (NAT.PARK)15Sκ14</v>
      </c>
      <c r="AJ327" s="287">
        <v>41512</v>
      </c>
      <c r="AK327" s="280" t="s">
        <v>984</v>
      </c>
      <c r="AL327" s="281">
        <v>15</v>
      </c>
      <c r="AM327" s="282" t="s">
        <v>1699</v>
      </c>
      <c r="AN327" s="283" t="s">
        <v>906</v>
      </c>
      <c r="AO327" s="283" t="s">
        <v>1639</v>
      </c>
      <c r="AP327" s="283">
        <v>10</v>
      </c>
      <c r="AQ327" s="567">
        <v>326</v>
      </c>
    </row>
    <row r="328" spans="24:43" x14ac:dyDescent="0.25">
      <c r="X328" s="252" t="s">
        <v>377</v>
      </c>
      <c r="Y328" s="248">
        <v>120</v>
      </c>
      <c r="Z328" s="248" t="s">
        <v>154</v>
      </c>
      <c r="AC328" s="289"/>
      <c r="AD328" s="254"/>
      <c r="AF328" s="270" t="s">
        <v>1535</v>
      </c>
      <c r="AG328" s="271">
        <v>0</v>
      </c>
      <c r="AI328" s="278" t="str">
        <f t="shared" si="7"/>
        <v>41512TE (NAT.PARK)15Dκ14</v>
      </c>
      <c r="AJ328" s="287">
        <v>41512</v>
      </c>
      <c r="AK328" s="280" t="s">
        <v>984</v>
      </c>
      <c r="AL328" s="281">
        <v>15</v>
      </c>
      <c r="AM328" s="282" t="s">
        <v>1699</v>
      </c>
      <c r="AN328" s="283" t="s">
        <v>913</v>
      </c>
      <c r="AO328" s="283" t="s">
        <v>1639</v>
      </c>
      <c r="AP328" s="283">
        <v>18</v>
      </c>
      <c r="AQ328" s="567">
        <v>327</v>
      </c>
    </row>
    <row r="329" spans="24:43" x14ac:dyDescent="0.25">
      <c r="X329" s="252" t="s">
        <v>378</v>
      </c>
      <c r="Y329" s="248">
        <v>253</v>
      </c>
      <c r="Z329" s="248" t="s">
        <v>148</v>
      </c>
      <c r="AC329" s="289"/>
      <c r="AD329" s="254"/>
      <c r="AF329" s="270" t="s">
        <v>1415</v>
      </c>
      <c r="AG329" s="271">
        <v>0</v>
      </c>
      <c r="AI329" s="278" t="str">
        <f t="shared" si="7"/>
        <v>41512TE (SANCHEZ)15Sα16</v>
      </c>
      <c r="AJ329" s="287">
        <v>41512</v>
      </c>
      <c r="AK329" s="280" t="s">
        <v>993</v>
      </c>
      <c r="AL329" s="281">
        <v>15</v>
      </c>
      <c r="AM329" s="282" t="s">
        <v>1699</v>
      </c>
      <c r="AN329" s="283" t="s">
        <v>906</v>
      </c>
      <c r="AO329" s="283" t="s">
        <v>1636</v>
      </c>
      <c r="AP329" s="283">
        <v>7</v>
      </c>
      <c r="AQ329" s="567">
        <v>328</v>
      </c>
    </row>
    <row r="330" spans="24:43" x14ac:dyDescent="0.25">
      <c r="X330" s="252" t="s">
        <v>379</v>
      </c>
      <c r="Y330" s="248">
        <v>198</v>
      </c>
      <c r="Z330" s="248" t="s">
        <v>132</v>
      </c>
      <c r="AC330" s="289"/>
      <c r="AD330" s="254"/>
      <c r="AF330" s="270" t="s">
        <v>1416</v>
      </c>
      <c r="AG330" s="271">
        <v>0</v>
      </c>
      <c r="AI330" s="278" t="str">
        <f t="shared" si="7"/>
        <v>41512TE (SANCHEZ)15Sκ16</v>
      </c>
      <c r="AJ330" s="287">
        <v>41512</v>
      </c>
      <c r="AK330" s="280" t="s">
        <v>993</v>
      </c>
      <c r="AL330" s="281">
        <v>15</v>
      </c>
      <c r="AM330" s="282" t="s">
        <v>1699</v>
      </c>
      <c r="AN330" s="283" t="s">
        <v>906</v>
      </c>
      <c r="AO330" s="283" t="s">
        <v>1640</v>
      </c>
      <c r="AP330" s="283">
        <v>11</v>
      </c>
      <c r="AQ330" s="567">
        <v>329</v>
      </c>
    </row>
    <row r="331" spans="24:43" x14ac:dyDescent="0.25">
      <c r="X331" s="252" t="s">
        <v>380</v>
      </c>
      <c r="Y331" s="248">
        <v>199</v>
      </c>
      <c r="Z331" s="248" t="s">
        <v>132</v>
      </c>
      <c r="AC331" s="289"/>
      <c r="AD331" s="254"/>
      <c r="AF331" s="270" t="s">
        <v>1417</v>
      </c>
      <c r="AG331" s="271">
        <v>0</v>
      </c>
      <c r="AI331" s="278" t="str">
        <f t="shared" si="7"/>
        <v>41512TE (SANCHEZ)15Dκ16</v>
      </c>
      <c r="AJ331" s="287">
        <v>41512</v>
      </c>
      <c r="AK331" s="280" t="s">
        <v>993</v>
      </c>
      <c r="AL331" s="281">
        <v>15</v>
      </c>
      <c r="AM331" s="282" t="s">
        <v>1699</v>
      </c>
      <c r="AN331" s="283" t="s">
        <v>913</v>
      </c>
      <c r="AO331" s="283" t="s">
        <v>1640</v>
      </c>
      <c r="AP331" s="283">
        <v>19</v>
      </c>
      <c r="AQ331" s="567">
        <v>330</v>
      </c>
    </row>
    <row r="332" spans="24:43" x14ac:dyDescent="0.25">
      <c r="X332" s="252" t="s">
        <v>381</v>
      </c>
      <c r="Y332" s="248">
        <v>293</v>
      </c>
      <c r="Z332" s="248" t="s">
        <v>140</v>
      </c>
      <c r="AC332" s="289"/>
      <c r="AD332" s="254"/>
      <c r="AF332" s="270" t="s">
        <v>1452</v>
      </c>
      <c r="AG332" s="271">
        <v>0</v>
      </c>
      <c r="AI332" s="278" t="str">
        <f t="shared" si="7"/>
        <v>41512TE (ΟΑ ΑΡΙΔΑΙΑΣ)185Sα16</v>
      </c>
      <c r="AJ332" s="287">
        <v>41512</v>
      </c>
      <c r="AK332" s="280" t="s">
        <v>994</v>
      </c>
      <c r="AL332" s="281">
        <v>185</v>
      </c>
      <c r="AM332" s="282" t="s">
        <v>289</v>
      </c>
      <c r="AN332" s="283" t="s">
        <v>906</v>
      </c>
      <c r="AO332" s="283" t="s">
        <v>1636</v>
      </c>
      <c r="AP332" s="283">
        <v>7</v>
      </c>
      <c r="AQ332" s="567">
        <v>331</v>
      </c>
    </row>
    <row r="333" spans="24:43" x14ac:dyDescent="0.25">
      <c r="X333" s="252" t="s">
        <v>382</v>
      </c>
      <c r="Y333" s="248">
        <v>363</v>
      </c>
      <c r="Z333" s="248" t="s">
        <v>143</v>
      </c>
      <c r="AC333" s="289"/>
      <c r="AD333" s="254"/>
      <c r="AF333" s="270" t="s">
        <v>1453</v>
      </c>
      <c r="AG333" s="271">
        <v>0</v>
      </c>
      <c r="AI333" s="278" t="str">
        <f t="shared" si="7"/>
        <v>41512TE (ΟΑ ΑΡΙΔΑΙΑΣ)185Dα16</v>
      </c>
      <c r="AJ333" s="287">
        <v>41512</v>
      </c>
      <c r="AK333" s="280" t="s">
        <v>994</v>
      </c>
      <c r="AL333" s="281">
        <v>185</v>
      </c>
      <c r="AM333" s="282" t="s">
        <v>289</v>
      </c>
      <c r="AN333" s="283" t="s">
        <v>913</v>
      </c>
      <c r="AO333" s="283" t="s">
        <v>1636</v>
      </c>
      <c r="AP333" s="283">
        <v>15</v>
      </c>
      <c r="AQ333" s="567">
        <v>332</v>
      </c>
    </row>
    <row r="334" spans="24:43" x14ac:dyDescent="0.25">
      <c r="X334" s="252" t="s">
        <v>383</v>
      </c>
      <c r="Y334" s="248">
        <v>121</v>
      </c>
      <c r="Z334" s="248" t="s">
        <v>154</v>
      </c>
      <c r="AC334" s="289"/>
      <c r="AD334" s="254"/>
      <c r="AF334" s="270" t="s">
        <v>1454</v>
      </c>
      <c r="AG334" s="271">
        <v>0</v>
      </c>
      <c r="AI334" s="278" t="str">
        <f t="shared" si="7"/>
        <v>41512TE (ΟΑ ΑΡΙΔΑΙΑΣ)185Sκ16</v>
      </c>
      <c r="AJ334" s="287">
        <v>41512</v>
      </c>
      <c r="AK334" s="280" t="s">
        <v>994</v>
      </c>
      <c r="AL334" s="281">
        <v>185</v>
      </c>
      <c r="AM334" s="282" t="s">
        <v>289</v>
      </c>
      <c r="AN334" s="283" t="s">
        <v>906</v>
      </c>
      <c r="AO334" s="283" t="s">
        <v>1640</v>
      </c>
      <c r="AP334" s="283">
        <v>11</v>
      </c>
      <c r="AQ334" s="567">
        <v>333</v>
      </c>
    </row>
    <row r="335" spans="24:43" x14ac:dyDescent="0.25">
      <c r="X335" s="252" t="s">
        <v>384</v>
      </c>
      <c r="Y335" s="248">
        <v>200</v>
      </c>
      <c r="Z335" s="248" t="s">
        <v>132</v>
      </c>
      <c r="AC335" s="289"/>
      <c r="AD335" s="254"/>
      <c r="AF335" s="270" t="s">
        <v>814</v>
      </c>
      <c r="AG335" s="271">
        <v>0</v>
      </c>
      <c r="AI335" s="278" t="str">
        <f t="shared" si="7"/>
        <v>41512TE (ΟΑ ΑΡΙΔΑΙΑΣ)185Dκ16</v>
      </c>
      <c r="AJ335" s="287">
        <v>41512</v>
      </c>
      <c r="AK335" s="280" t="s">
        <v>994</v>
      </c>
      <c r="AL335" s="281">
        <v>185</v>
      </c>
      <c r="AM335" s="282" t="s">
        <v>289</v>
      </c>
      <c r="AN335" s="283" t="s">
        <v>913</v>
      </c>
      <c r="AO335" s="283" t="s">
        <v>1640</v>
      </c>
      <c r="AP335" s="283">
        <v>19</v>
      </c>
      <c r="AQ335" s="567">
        <v>334</v>
      </c>
    </row>
    <row r="336" spans="24:43" x14ac:dyDescent="0.25">
      <c r="X336" s="252" t="s">
        <v>385</v>
      </c>
      <c r="Y336" s="248">
        <v>294</v>
      </c>
      <c r="Z336" s="248" t="s">
        <v>140</v>
      </c>
      <c r="AC336" s="289"/>
      <c r="AD336" s="254"/>
      <c r="AF336" s="270" t="s">
        <v>815</v>
      </c>
      <c r="AG336" s="271">
        <v>120</v>
      </c>
      <c r="AI336" s="278" t="str">
        <f t="shared" si="7"/>
        <v>41524Ε2δ (Α)115Sα12</v>
      </c>
      <c r="AJ336" s="287">
        <v>41524</v>
      </c>
      <c r="AK336" s="280" t="s">
        <v>995</v>
      </c>
      <c r="AL336" s="281">
        <v>115</v>
      </c>
      <c r="AM336" s="282" t="s">
        <v>331</v>
      </c>
      <c r="AN336" s="283" t="s">
        <v>906</v>
      </c>
      <c r="AO336" s="283" t="s">
        <v>1634</v>
      </c>
      <c r="AP336" s="283">
        <v>5</v>
      </c>
      <c r="AQ336" s="567">
        <v>335</v>
      </c>
    </row>
    <row r="337" spans="24:43" x14ac:dyDescent="0.25">
      <c r="X337" s="252" t="s">
        <v>386</v>
      </c>
      <c r="Y337" s="248">
        <v>166</v>
      </c>
      <c r="Z337" s="248" t="s">
        <v>128</v>
      </c>
      <c r="AC337" s="289"/>
      <c r="AD337" s="254"/>
      <c r="AF337" s="270" t="s">
        <v>816</v>
      </c>
      <c r="AG337" s="271">
        <v>100</v>
      </c>
      <c r="AI337" s="278" t="str">
        <f t="shared" si="7"/>
        <v>41524Ε2δ (Α)115Dα12</v>
      </c>
      <c r="AJ337" s="287">
        <v>41524</v>
      </c>
      <c r="AK337" s="280" t="s">
        <v>995</v>
      </c>
      <c r="AL337" s="281">
        <v>115</v>
      </c>
      <c r="AM337" s="282" t="s">
        <v>331</v>
      </c>
      <c r="AN337" s="283" t="s">
        <v>913</v>
      </c>
      <c r="AO337" s="283" t="s">
        <v>1634</v>
      </c>
      <c r="AP337" s="283">
        <v>13</v>
      </c>
      <c r="AQ337" s="567">
        <v>336</v>
      </c>
    </row>
    <row r="338" spans="24:43" x14ac:dyDescent="0.25">
      <c r="X338" s="252" t="s">
        <v>387</v>
      </c>
      <c r="Y338" s="248">
        <v>122</v>
      </c>
      <c r="Z338" s="248" t="s">
        <v>154</v>
      </c>
      <c r="AC338" s="289"/>
      <c r="AD338" s="254"/>
      <c r="AF338" s="270" t="s">
        <v>817</v>
      </c>
      <c r="AG338" s="271">
        <v>60</v>
      </c>
      <c r="AI338" s="278" t="str">
        <f t="shared" si="7"/>
        <v>41524Ε2δ (Α)115Sκ12</v>
      </c>
      <c r="AJ338" s="287">
        <v>41524</v>
      </c>
      <c r="AK338" s="280" t="s">
        <v>995</v>
      </c>
      <c r="AL338" s="281">
        <v>115</v>
      </c>
      <c r="AM338" s="282" t="s">
        <v>331</v>
      </c>
      <c r="AN338" s="283" t="s">
        <v>906</v>
      </c>
      <c r="AO338" s="283" t="s">
        <v>1638</v>
      </c>
      <c r="AP338" s="283">
        <v>9</v>
      </c>
      <c r="AQ338" s="567">
        <v>339</v>
      </c>
    </row>
    <row r="339" spans="24:43" x14ac:dyDescent="0.25">
      <c r="X339" s="252" t="s">
        <v>388</v>
      </c>
      <c r="Y339" s="248">
        <v>254</v>
      </c>
      <c r="Z339" s="248" t="s">
        <v>148</v>
      </c>
      <c r="AC339" s="289"/>
      <c r="AD339" s="254"/>
      <c r="AF339" s="270" t="s">
        <v>818</v>
      </c>
      <c r="AG339" s="271">
        <v>40</v>
      </c>
      <c r="AI339" s="278" t="str">
        <f t="shared" si="7"/>
        <v>41524Ε2δ (Α)121Sα14</v>
      </c>
      <c r="AJ339" s="287">
        <v>41524</v>
      </c>
      <c r="AK339" s="280" t="s">
        <v>995</v>
      </c>
      <c r="AL339" s="281">
        <v>121</v>
      </c>
      <c r="AM339" s="282" t="s">
        <v>383</v>
      </c>
      <c r="AN339" s="283" t="s">
        <v>906</v>
      </c>
      <c r="AO339" s="283" t="s">
        <v>1635</v>
      </c>
      <c r="AP339" s="283">
        <v>6</v>
      </c>
      <c r="AQ339" s="567">
        <v>337</v>
      </c>
    </row>
    <row r="340" spans="24:43" x14ac:dyDescent="0.25">
      <c r="X340" s="252" t="s">
        <v>1632</v>
      </c>
      <c r="Y340" s="248">
        <v>457</v>
      </c>
      <c r="Z340" s="248" t="s">
        <v>154</v>
      </c>
      <c r="AC340" s="289"/>
      <c r="AD340" s="254"/>
      <c r="AF340" s="270" t="s">
        <v>819</v>
      </c>
      <c r="AG340" s="271">
        <v>30</v>
      </c>
      <c r="AI340" s="278" t="str">
        <f t="shared" si="7"/>
        <v>41524Ε2δ (Α)121Sα16</v>
      </c>
      <c r="AJ340" s="287">
        <v>41524</v>
      </c>
      <c r="AK340" s="280" t="s">
        <v>995</v>
      </c>
      <c r="AL340" s="281">
        <v>121</v>
      </c>
      <c r="AM340" s="282" t="s">
        <v>383</v>
      </c>
      <c r="AN340" s="283" t="s">
        <v>906</v>
      </c>
      <c r="AO340" s="283" t="s">
        <v>1636</v>
      </c>
      <c r="AP340" s="283">
        <v>7</v>
      </c>
      <c r="AQ340" s="567">
        <v>338</v>
      </c>
    </row>
    <row r="341" spans="24:43" x14ac:dyDescent="0.25">
      <c r="X341" s="252" t="s">
        <v>389</v>
      </c>
      <c r="Y341" s="248">
        <v>364</v>
      </c>
      <c r="Z341" s="248" t="s">
        <v>143</v>
      </c>
      <c r="AC341" s="289"/>
      <c r="AD341" s="254"/>
      <c r="AF341" s="270" t="s">
        <v>820</v>
      </c>
      <c r="AG341" s="271">
        <v>20</v>
      </c>
      <c r="AI341" s="278" t="str">
        <f t="shared" si="7"/>
        <v>41524Ε2δ (Α)121Sκ14</v>
      </c>
      <c r="AJ341" s="287">
        <v>41524</v>
      </c>
      <c r="AK341" s="280" t="s">
        <v>995</v>
      </c>
      <c r="AL341" s="281">
        <v>121</v>
      </c>
      <c r="AM341" s="282" t="s">
        <v>383</v>
      </c>
      <c r="AN341" s="283" t="s">
        <v>906</v>
      </c>
      <c r="AO341" s="283" t="s">
        <v>1639</v>
      </c>
      <c r="AP341" s="283">
        <v>10</v>
      </c>
      <c r="AQ341" s="567">
        <v>340</v>
      </c>
    </row>
    <row r="342" spans="24:43" x14ac:dyDescent="0.25">
      <c r="X342" s="252" t="s">
        <v>1633</v>
      </c>
      <c r="Y342" s="248">
        <v>452</v>
      </c>
      <c r="Z342" s="248" t="s">
        <v>156</v>
      </c>
      <c r="AC342" s="289"/>
      <c r="AD342" s="254"/>
      <c r="AF342" s="270" t="s">
        <v>821</v>
      </c>
      <c r="AG342" s="271">
        <v>10</v>
      </c>
      <c r="AI342" s="278" t="str">
        <f t="shared" si="7"/>
        <v>41524Ε2δ (Δ)215Sα12</v>
      </c>
      <c r="AJ342" s="287">
        <v>41524</v>
      </c>
      <c r="AK342" s="280" t="s">
        <v>996</v>
      </c>
      <c r="AL342" s="281">
        <v>215</v>
      </c>
      <c r="AM342" s="282" t="s">
        <v>266</v>
      </c>
      <c r="AN342" s="283" t="s">
        <v>906</v>
      </c>
      <c r="AO342" s="283" t="s">
        <v>1634</v>
      </c>
      <c r="AP342" s="283">
        <v>5</v>
      </c>
      <c r="AQ342" s="567">
        <v>341</v>
      </c>
    </row>
    <row r="343" spans="24:43" x14ac:dyDescent="0.25">
      <c r="X343" s="252" t="s">
        <v>390</v>
      </c>
      <c r="Y343" s="248">
        <v>255</v>
      </c>
      <c r="Z343" s="248" t="s">
        <v>148</v>
      </c>
      <c r="AC343" s="289"/>
      <c r="AD343" s="254"/>
      <c r="AF343" s="270" t="s">
        <v>1536</v>
      </c>
      <c r="AG343" s="271">
        <v>0</v>
      </c>
      <c r="AI343" s="278" t="str">
        <f t="shared" si="7"/>
        <v>41524Ε2δ (Δ)215Dα12</v>
      </c>
      <c r="AJ343" s="287">
        <v>41524</v>
      </c>
      <c r="AK343" s="280" t="s">
        <v>996</v>
      </c>
      <c r="AL343" s="281">
        <v>215</v>
      </c>
      <c r="AM343" s="282" t="s">
        <v>266</v>
      </c>
      <c r="AN343" s="283" t="s">
        <v>913</v>
      </c>
      <c r="AO343" s="283" t="s">
        <v>1634</v>
      </c>
      <c r="AP343" s="283">
        <v>13</v>
      </c>
      <c r="AQ343" s="567">
        <v>342</v>
      </c>
    </row>
    <row r="344" spans="24:43" x14ac:dyDescent="0.25">
      <c r="X344" s="252" t="s">
        <v>582</v>
      </c>
      <c r="Y344" s="248">
        <v>365</v>
      </c>
      <c r="Z344" s="248" t="s">
        <v>143</v>
      </c>
      <c r="AC344" s="289"/>
      <c r="AD344" s="254"/>
      <c r="AF344" s="270" t="s">
        <v>1418</v>
      </c>
      <c r="AG344" s="271">
        <v>5</v>
      </c>
      <c r="AI344" s="278" t="str">
        <f t="shared" si="7"/>
        <v>41524Ε2δ (Δ)215Sκ12</v>
      </c>
      <c r="AJ344" s="287">
        <v>41524</v>
      </c>
      <c r="AK344" s="280" t="s">
        <v>996</v>
      </c>
      <c r="AL344" s="281">
        <v>215</v>
      </c>
      <c r="AM344" s="282" t="s">
        <v>266</v>
      </c>
      <c r="AN344" s="283" t="s">
        <v>906</v>
      </c>
      <c r="AO344" s="283" t="s">
        <v>1638</v>
      </c>
      <c r="AP344" s="283">
        <v>9</v>
      </c>
      <c r="AQ344" s="567">
        <v>345</v>
      </c>
    </row>
    <row r="345" spans="24:43" x14ac:dyDescent="0.25">
      <c r="X345" s="252" t="s">
        <v>391</v>
      </c>
      <c r="Y345" s="248">
        <v>256</v>
      </c>
      <c r="Z345" s="248" t="s">
        <v>148</v>
      </c>
      <c r="AC345" s="289"/>
      <c r="AD345" s="254"/>
      <c r="AF345" s="270" t="s">
        <v>1419</v>
      </c>
      <c r="AG345" s="271">
        <v>5</v>
      </c>
      <c r="AI345" s="278" t="str">
        <f t="shared" si="7"/>
        <v>41524Ε2δ (Δ)215Dκ12</v>
      </c>
      <c r="AJ345" s="287">
        <v>41524</v>
      </c>
      <c r="AK345" s="280" t="s">
        <v>996</v>
      </c>
      <c r="AL345" s="281">
        <v>215</v>
      </c>
      <c r="AM345" s="282" t="s">
        <v>266</v>
      </c>
      <c r="AN345" s="283" t="s">
        <v>913</v>
      </c>
      <c r="AO345" s="283" t="s">
        <v>1638</v>
      </c>
      <c r="AP345" s="283">
        <v>17</v>
      </c>
      <c r="AQ345" s="567">
        <v>346</v>
      </c>
    </row>
    <row r="346" spans="24:43" x14ac:dyDescent="0.25">
      <c r="X346" s="252" t="s">
        <v>392</v>
      </c>
      <c r="Y346" s="248">
        <v>295</v>
      </c>
      <c r="Z346" s="248" t="s">
        <v>140</v>
      </c>
      <c r="AC346" s="289"/>
      <c r="AD346" s="254"/>
      <c r="AF346" s="270" t="s">
        <v>1420</v>
      </c>
      <c r="AG346" s="271">
        <v>3</v>
      </c>
      <c r="AI346" s="278" t="str">
        <f t="shared" si="7"/>
        <v>41524Ε2δ (Δ)220Sα14</v>
      </c>
      <c r="AJ346" s="287">
        <v>41524</v>
      </c>
      <c r="AK346" s="280" t="s">
        <v>996</v>
      </c>
      <c r="AL346" s="281">
        <v>220</v>
      </c>
      <c r="AM346" s="282" t="s">
        <v>315</v>
      </c>
      <c r="AN346" s="283" t="s">
        <v>906</v>
      </c>
      <c r="AO346" s="283" t="s">
        <v>1635</v>
      </c>
      <c r="AP346" s="283">
        <v>6</v>
      </c>
      <c r="AQ346" s="567">
        <v>343</v>
      </c>
    </row>
    <row r="347" spans="24:43" x14ac:dyDescent="0.25">
      <c r="X347" s="252" t="s">
        <v>393</v>
      </c>
      <c r="Y347" s="248">
        <v>257</v>
      </c>
      <c r="Z347" s="248" t="s">
        <v>148</v>
      </c>
      <c r="AC347" s="289"/>
      <c r="AD347" s="254"/>
      <c r="AF347" s="270" t="s">
        <v>1421</v>
      </c>
      <c r="AG347" s="271">
        <v>2.5</v>
      </c>
      <c r="AI347" s="278" t="str">
        <f t="shared" si="7"/>
        <v>41524Ε2δ (Δ)220Sα16</v>
      </c>
      <c r="AJ347" s="287">
        <v>41524</v>
      </c>
      <c r="AK347" s="280" t="s">
        <v>996</v>
      </c>
      <c r="AL347" s="281">
        <v>220</v>
      </c>
      <c r="AM347" s="282" t="s">
        <v>315</v>
      </c>
      <c r="AN347" s="283" t="s">
        <v>906</v>
      </c>
      <c r="AO347" s="283" t="s">
        <v>1636</v>
      </c>
      <c r="AP347" s="283">
        <v>7</v>
      </c>
      <c r="AQ347" s="567">
        <v>344</v>
      </c>
    </row>
    <row r="348" spans="24:43" x14ac:dyDescent="0.25">
      <c r="X348" s="252" t="s">
        <v>394</v>
      </c>
      <c r="Y348" s="248">
        <v>312</v>
      </c>
      <c r="Z348" s="248" t="s">
        <v>156</v>
      </c>
      <c r="AC348" s="289"/>
      <c r="AD348" s="254"/>
      <c r="AF348" s="270" t="s">
        <v>822</v>
      </c>
      <c r="AG348" s="271">
        <v>2</v>
      </c>
      <c r="AI348" s="278" t="str">
        <f t="shared" si="7"/>
        <v>41524Ε2δ (Δ)220Sκ14</v>
      </c>
      <c r="AJ348" s="287">
        <v>41524</v>
      </c>
      <c r="AK348" s="280" t="s">
        <v>996</v>
      </c>
      <c r="AL348" s="281">
        <v>220</v>
      </c>
      <c r="AM348" s="282" t="s">
        <v>315</v>
      </c>
      <c r="AN348" s="283" t="s">
        <v>906</v>
      </c>
      <c r="AO348" s="283" t="s">
        <v>1639</v>
      </c>
      <c r="AP348" s="283">
        <v>10</v>
      </c>
      <c r="AQ348" s="567">
        <v>347</v>
      </c>
    </row>
    <row r="349" spans="24:43" x14ac:dyDescent="0.25">
      <c r="X349" s="252" t="s">
        <v>583</v>
      </c>
      <c r="Y349" s="248">
        <v>296</v>
      </c>
      <c r="Z349" s="248" t="s">
        <v>140</v>
      </c>
      <c r="AC349" s="289"/>
      <c r="AD349" s="254"/>
      <c r="AF349" s="270" t="s">
        <v>823</v>
      </c>
      <c r="AG349" s="271">
        <v>1</v>
      </c>
      <c r="AI349" s="278" t="str">
        <f t="shared" si="7"/>
        <v>41524Ε2δ (ΙΑ)261Sα12</v>
      </c>
      <c r="AJ349" s="287">
        <v>41524</v>
      </c>
      <c r="AK349" s="280" t="s">
        <v>997</v>
      </c>
      <c r="AL349" s="281">
        <v>261</v>
      </c>
      <c r="AM349" s="282" t="s">
        <v>145</v>
      </c>
      <c r="AN349" s="283" t="s">
        <v>906</v>
      </c>
      <c r="AO349" s="283" t="s">
        <v>1634</v>
      </c>
      <c r="AP349" s="283">
        <v>5</v>
      </c>
      <c r="AQ349" s="567">
        <v>348</v>
      </c>
    </row>
    <row r="350" spans="24:43" x14ac:dyDescent="0.25">
      <c r="X350" s="252" t="s">
        <v>395</v>
      </c>
      <c r="Y350" s="248">
        <v>297</v>
      </c>
      <c r="Z350" s="248" t="s">
        <v>140</v>
      </c>
      <c r="AC350" s="289"/>
      <c r="AD350" s="254"/>
      <c r="AF350" s="270" t="s">
        <v>1422</v>
      </c>
      <c r="AG350" s="271">
        <v>0</v>
      </c>
      <c r="AI350" s="278" t="str">
        <f t="shared" si="7"/>
        <v>41524Ε2δ (ΙΑ)261Dα12</v>
      </c>
      <c r="AJ350" s="287">
        <v>41524</v>
      </c>
      <c r="AK350" s="280" t="s">
        <v>997</v>
      </c>
      <c r="AL350" s="281">
        <v>261</v>
      </c>
      <c r="AM350" s="282" t="s">
        <v>145</v>
      </c>
      <c r="AN350" s="283" t="s">
        <v>913</v>
      </c>
      <c r="AO350" s="283" t="s">
        <v>1634</v>
      </c>
      <c r="AP350" s="283">
        <v>13</v>
      </c>
      <c r="AQ350" s="567">
        <v>349</v>
      </c>
    </row>
    <row r="351" spans="24:43" x14ac:dyDescent="0.25">
      <c r="X351" s="252" t="s">
        <v>396</v>
      </c>
      <c r="Y351" s="248">
        <v>167</v>
      </c>
      <c r="Z351" s="248" t="s">
        <v>128</v>
      </c>
      <c r="AF351" s="270" t="s">
        <v>1423</v>
      </c>
      <c r="AG351" s="271">
        <v>0</v>
      </c>
      <c r="AI351" s="278" t="str">
        <f t="shared" si="7"/>
        <v>41524Ε2δ (ΙΑ)261Sκ12</v>
      </c>
      <c r="AJ351" s="287">
        <v>41524</v>
      </c>
      <c r="AK351" s="280" t="s">
        <v>997</v>
      </c>
      <c r="AL351" s="281">
        <v>261</v>
      </c>
      <c r="AM351" s="282" t="s">
        <v>145</v>
      </c>
      <c r="AN351" s="283" t="s">
        <v>906</v>
      </c>
      <c r="AO351" s="283" t="s">
        <v>1638</v>
      </c>
      <c r="AP351" s="283">
        <v>9</v>
      </c>
      <c r="AQ351" s="567">
        <v>350</v>
      </c>
    </row>
    <row r="352" spans="24:43" x14ac:dyDescent="0.25">
      <c r="X352" s="252" t="s">
        <v>397</v>
      </c>
      <c r="Y352" s="248">
        <v>406</v>
      </c>
      <c r="Z352" s="248" t="s">
        <v>125</v>
      </c>
      <c r="AF352" s="270" t="s">
        <v>824</v>
      </c>
      <c r="AG352" s="271">
        <v>0</v>
      </c>
      <c r="AI352" s="278" t="str">
        <f t="shared" si="7"/>
        <v>41524Ε2δ (ΙΑ)261Dκ12</v>
      </c>
      <c r="AJ352" s="287">
        <v>41524</v>
      </c>
      <c r="AK352" s="280" t="s">
        <v>997</v>
      </c>
      <c r="AL352" s="281">
        <v>261</v>
      </c>
      <c r="AM352" s="282" t="s">
        <v>145</v>
      </c>
      <c r="AN352" s="283" t="s">
        <v>913</v>
      </c>
      <c r="AO352" s="283" t="s">
        <v>1638</v>
      </c>
      <c r="AP352" s="283">
        <v>17</v>
      </c>
      <c r="AQ352" s="567">
        <v>351</v>
      </c>
    </row>
    <row r="353" spans="24:43" x14ac:dyDescent="0.25">
      <c r="X353" s="252" t="s">
        <v>398</v>
      </c>
      <c r="Y353" s="248">
        <v>168</v>
      </c>
      <c r="Z353" s="248" t="s">
        <v>128</v>
      </c>
      <c r="AF353" s="270" t="s">
        <v>1424</v>
      </c>
      <c r="AG353" s="271">
        <v>30</v>
      </c>
      <c r="AI353" s="278" t="str">
        <f t="shared" si="7"/>
        <v>41524Ε2δ (ΣΤ)261Sα14</v>
      </c>
      <c r="AJ353" s="287">
        <v>41524</v>
      </c>
      <c r="AK353" s="280" t="s">
        <v>998</v>
      </c>
      <c r="AL353" s="281">
        <v>261</v>
      </c>
      <c r="AM353" s="282" t="s">
        <v>145</v>
      </c>
      <c r="AN353" s="283" t="s">
        <v>906</v>
      </c>
      <c r="AO353" s="283" t="s">
        <v>1635</v>
      </c>
      <c r="AP353" s="283">
        <v>6</v>
      </c>
      <c r="AQ353" s="567">
        <v>352</v>
      </c>
    </row>
    <row r="354" spans="24:43" x14ac:dyDescent="0.25">
      <c r="X354" s="252" t="s">
        <v>1686</v>
      </c>
      <c r="Y354" s="248">
        <v>281</v>
      </c>
      <c r="Z354" s="248" t="s">
        <v>140</v>
      </c>
      <c r="AF354" s="270" t="s">
        <v>1425</v>
      </c>
      <c r="AG354" s="271">
        <v>25</v>
      </c>
      <c r="AI354" s="278" t="str">
        <f t="shared" si="7"/>
        <v>41524Ε2δ (ΣΤ)261Dα14</v>
      </c>
      <c r="AJ354" s="287">
        <v>41524</v>
      </c>
      <c r="AK354" s="280" t="s">
        <v>998</v>
      </c>
      <c r="AL354" s="281">
        <v>261</v>
      </c>
      <c r="AM354" s="282" t="s">
        <v>145</v>
      </c>
      <c r="AN354" s="283" t="s">
        <v>913</v>
      </c>
      <c r="AO354" s="283" t="s">
        <v>1635</v>
      </c>
      <c r="AP354" s="283">
        <v>14</v>
      </c>
      <c r="AQ354" s="567">
        <v>353</v>
      </c>
    </row>
    <row r="355" spans="24:43" x14ac:dyDescent="0.25">
      <c r="X355" s="252"/>
      <c r="Y355" s="248"/>
      <c r="Z355" s="248"/>
      <c r="AF355" s="270" t="s">
        <v>1426</v>
      </c>
      <c r="AG355" s="271">
        <v>20</v>
      </c>
      <c r="AI355" s="278" t="str">
        <f t="shared" si="7"/>
        <v>41524Ε2δ (ΣΤ)261Sα16</v>
      </c>
      <c r="AJ355" s="287">
        <v>41524</v>
      </c>
      <c r="AK355" s="280" t="s">
        <v>998</v>
      </c>
      <c r="AL355" s="281">
        <v>261</v>
      </c>
      <c r="AM355" s="282" t="s">
        <v>145</v>
      </c>
      <c r="AN355" s="283" t="s">
        <v>906</v>
      </c>
      <c r="AO355" s="283" t="s">
        <v>1636</v>
      </c>
      <c r="AP355" s="283">
        <v>7</v>
      </c>
      <c r="AQ355" s="567">
        <v>354</v>
      </c>
    </row>
    <row r="356" spans="24:43" x14ac:dyDescent="0.25">
      <c r="X356" s="252" t="s">
        <v>908</v>
      </c>
      <c r="Y356" s="248">
        <v>14</v>
      </c>
      <c r="Z356" s="248" t="s">
        <v>1698</v>
      </c>
      <c r="AF356" s="270" t="s">
        <v>1427</v>
      </c>
      <c r="AG356" s="271">
        <v>13</v>
      </c>
      <c r="AI356" s="278" t="str">
        <f t="shared" si="7"/>
        <v>41524Ε2δ (ΣΤ)261Dα16</v>
      </c>
      <c r="AJ356" s="287">
        <v>41524</v>
      </c>
      <c r="AK356" s="280" t="s">
        <v>998</v>
      </c>
      <c r="AL356" s="281">
        <v>261</v>
      </c>
      <c r="AM356" s="282" t="s">
        <v>145</v>
      </c>
      <c r="AN356" s="283" t="s">
        <v>913</v>
      </c>
      <c r="AO356" s="283" t="s">
        <v>1636</v>
      </c>
      <c r="AP356" s="283">
        <v>15</v>
      </c>
      <c r="AQ356" s="567">
        <v>355</v>
      </c>
    </row>
    <row r="357" spans="24:43" x14ac:dyDescent="0.25">
      <c r="X357" s="252" t="s">
        <v>1699</v>
      </c>
      <c r="Y357" s="248">
        <v>15</v>
      </c>
      <c r="Z357" s="248" t="s">
        <v>1698</v>
      </c>
      <c r="AF357" s="270" t="s">
        <v>1428</v>
      </c>
      <c r="AG357" s="271">
        <v>8</v>
      </c>
      <c r="AI357" s="278" t="str">
        <f t="shared" si="7"/>
        <v>41524Ε2δ (ΣΤ)261Sκ14</v>
      </c>
      <c r="AJ357" s="287">
        <v>41524</v>
      </c>
      <c r="AK357" s="280" t="s">
        <v>998</v>
      </c>
      <c r="AL357" s="281">
        <v>261</v>
      </c>
      <c r="AM357" s="282" t="s">
        <v>145</v>
      </c>
      <c r="AN357" s="283" t="s">
        <v>906</v>
      </c>
      <c r="AO357" s="283" t="s">
        <v>1639</v>
      </c>
      <c r="AP357" s="283">
        <v>10</v>
      </c>
      <c r="AQ357" s="567">
        <v>356</v>
      </c>
    </row>
    <row r="358" spans="24:43" x14ac:dyDescent="0.25">
      <c r="X358" s="252" t="s">
        <v>1700</v>
      </c>
      <c r="Y358" s="248">
        <v>100</v>
      </c>
      <c r="Z358" s="248" t="s">
        <v>1698</v>
      </c>
      <c r="AF358" s="270" t="s">
        <v>1429</v>
      </c>
      <c r="AG358" s="271">
        <v>4</v>
      </c>
      <c r="AI358" s="278" t="str">
        <f t="shared" si="7"/>
        <v>41524Ε2δ (ΣΤ)261Dκ14</v>
      </c>
      <c r="AJ358" s="287">
        <v>41524</v>
      </c>
      <c r="AK358" s="280" t="s">
        <v>998</v>
      </c>
      <c r="AL358" s="281">
        <v>261</v>
      </c>
      <c r="AM358" s="282" t="s">
        <v>145</v>
      </c>
      <c r="AN358" s="283" t="s">
        <v>913</v>
      </c>
      <c r="AO358" s="283" t="s">
        <v>1639</v>
      </c>
      <c r="AP358" s="283">
        <v>18</v>
      </c>
      <c r="AQ358" s="567">
        <v>357</v>
      </c>
    </row>
    <row r="359" spans="24:43" x14ac:dyDescent="0.25">
      <c r="X359" s="252" t="s">
        <v>1701</v>
      </c>
      <c r="Y359" s="248">
        <v>1</v>
      </c>
      <c r="Z359" s="248" t="s">
        <v>1698</v>
      </c>
      <c r="AF359" s="270" t="s">
        <v>1537</v>
      </c>
      <c r="AG359" s="271">
        <v>0</v>
      </c>
      <c r="AI359" s="278" t="str">
        <f t="shared" si="7"/>
        <v>41524Ε2δ (ΣΤ)261Sκ16</v>
      </c>
      <c r="AJ359" s="287">
        <v>41524</v>
      </c>
      <c r="AK359" s="280" t="s">
        <v>998</v>
      </c>
      <c r="AL359" s="281">
        <v>261</v>
      </c>
      <c r="AM359" s="282" t="s">
        <v>145</v>
      </c>
      <c r="AN359" s="283" t="s">
        <v>906</v>
      </c>
      <c r="AO359" s="283" t="s">
        <v>1640</v>
      </c>
      <c r="AP359" s="283">
        <v>11</v>
      </c>
      <c r="AQ359" s="567">
        <v>358</v>
      </c>
    </row>
    <row r="360" spans="24:43" x14ac:dyDescent="0.25">
      <c r="X360" s="252" t="s">
        <v>1702</v>
      </c>
      <c r="Y360" s="248">
        <v>2</v>
      </c>
      <c r="Z360" s="248" t="s">
        <v>154</v>
      </c>
      <c r="AF360" s="270" t="s">
        <v>1430</v>
      </c>
      <c r="AG360" s="271">
        <v>0</v>
      </c>
      <c r="AI360" s="278" t="str">
        <f t="shared" si="7"/>
        <v>41524Ε2δ (ΣΤ)261Dκ16</v>
      </c>
      <c r="AJ360" s="287">
        <v>41524</v>
      </c>
      <c r="AK360" s="280" t="s">
        <v>998</v>
      </c>
      <c r="AL360" s="281">
        <v>261</v>
      </c>
      <c r="AM360" s="282" t="s">
        <v>145</v>
      </c>
      <c r="AN360" s="283" t="s">
        <v>913</v>
      </c>
      <c r="AO360" s="283" t="s">
        <v>1640</v>
      </c>
      <c r="AP360" s="283">
        <v>19</v>
      </c>
      <c r="AQ360" s="567">
        <v>359</v>
      </c>
    </row>
    <row r="361" spans="24:43" x14ac:dyDescent="0.25">
      <c r="X361" s="252" t="s">
        <v>1703</v>
      </c>
      <c r="Y361" s="248">
        <v>3</v>
      </c>
      <c r="Z361" s="248" t="s">
        <v>128</v>
      </c>
      <c r="AF361" s="270" t="s">
        <v>1431</v>
      </c>
      <c r="AG361" s="271">
        <v>0</v>
      </c>
      <c r="AI361" s="278" t="str">
        <f t="shared" si="7"/>
        <v>41526TE (EUROVIA)15Sκ14</v>
      </c>
      <c r="AJ361" s="287">
        <v>41526</v>
      </c>
      <c r="AK361" s="280" t="s">
        <v>999</v>
      </c>
      <c r="AL361" s="281">
        <v>15</v>
      </c>
      <c r="AM361" s="282" t="s">
        <v>1699</v>
      </c>
      <c r="AN361" s="283" t="s">
        <v>906</v>
      </c>
      <c r="AO361" s="283" t="s">
        <v>1639</v>
      </c>
      <c r="AP361" s="283">
        <v>10</v>
      </c>
      <c r="AQ361" s="567">
        <v>360</v>
      </c>
    </row>
    <row r="362" spans="24:43" x14ac:dyDescent="0.25">
      <c r="X362" s="252" t="s">
        <v>1704</v>
      </c>
      <c r="Y362" s="248">
        <v>4</v>
      </c>
      <c r="Z362" s="248" t="s">
        <v>132</v>
      </c>
      <c r="AF362" s="270" t="s">
        <v>1432</v>
      </c>
      <c r="AG362" s="271">
        <v>0</v>
      </c>
      <c r="AI362" s="278" t="str">
        <f t="shared" si="7"/>
        <v>41530Ε3β (Α)2Sα12</v>
      </c>
      <c r="AJ362" s="287">
        <v>41530</v>
      </c>
      <c r="AK362" s="280" t="s">
        <v>1000</v>
      </c>
      <c r="AL362" s="281">
        <v>2</v>
      </c>
      <c r="AM362" s="282" t="s">
        <v>1702</v>
      </c>
      <c r="AN362" s="283" t="s">
        <v>906</v>
      </c>
      <c r="AO362" s="283" t="s">
        <v>1634</v>
      </c>
      <c r="AP362" s="283">
        <v>5</v>
      </c>
      <c r="AQ362" s="567">
        <v>361</v>
      </c>
    </row>
    <row r="363" spans="24:43" x14ac:dyDescent="0.25">
      <c r="X363" s="252" t="s">
        <v>1705</v>
      </c>
      <c r="Y363" s="248">
        <v>5</v>
      </c>
      <c r="Z363" s="248" t="s">
        <v>130</v>
      </c>
      <c r="AF363" s="270" t="s">
        <v>1455</v>
      </c>
      <c r="AG363" s="271">
        <v>0</v>
      </c>
      <c r="AI363" s="278" t="str">
        <f t="shared" si="7"/>
        <v>41530Ε3β (Α)2Sα14</v>
      </c>
      <c r="AJ363" s="287">
        <v>41530</v>
      </c>
      <c r="AK363" s="280" t="s">
        <v>1000</v>
      </c>
      <c r="AL363" s="281">
        <v>2</v>
      </c>
      <c r="AM363" s="282" t="s">
        <v>1702</v>
      </c>
      <c r="AN363" s="283" t="s">
        <v>906</v>
      </c>
      <c r="AO363" s="283" t="s">
        <v>1635</v>
      </c>
      <c r="AP363" s="283">
        <v>6</v>
      </c>
      <c r="AQ363" s="567">
        <v>362</v>
      </c>
    </row>
    <row r="364" spans="24:43" x14ac:dyDescent="0.25">
      <c r="X364" s="252" t="s">
        <v>1706</v>
      </c>
      <c r="Y364" s="248">
        <v>6</v>
      </c>
      <c r="Z364" s="248" t="s">
        <v>148</v>
      </c>
      <c r="AF364" s="270" t="s">
        <v>1456</v>
      </c>
      <c r="AG364" s="271">
        <v>0</v>
      </c>
      <c r="AI364" s="278" t="str">
        <f t="shared" si="7"/>
        <v>41530Ε3β (Α)2Sκ12</v>
      </c>
      <c r="AJ364" s="287">
        <v>41530</v>
      </c>
      <c r="AK364" s="280" t="s">
        <v>1000</v>
      </c>
      <c r="AL364" s="281">
        <v>2</v>
      </c>
      <c r="AM364" s="282" t="s">
        <v>1702</v>
      </c>
      <c r="AN364" s="283" t="s">
        <v>906</v>
      </c>
      <c r="AO364" s="283" t="s">
        <v>1638</v>
      </c>
      <c r="AP364" s="283">
        <v>9</v>
      </c>
      <c r="AQ364" s="567">
        <v>363</v>
      </c>
    </row>
    <row r="365" spans="24:43" x14ac:dyDescent="0.25">
      <c r="X365" s="252" t="s">
        <v>1707</v>
      </c>
      <c r="Y365" s="248">
        <v>7</v>
      </c>
      <c r="Z365" s="248" t="s">
        <v>140</v>
      </c>
      <c r="AF365" s="270" t="s">
        <v>1457</v>
      </c>
      <c r="AG365" s="271">
        <v>0</v>
      </c>
      <c r="AI365" s="278" t="str">
        <f t="shared" si="7"/>
        <v>41530Ε3β (Β)3Sα12</v>
      </c>
      <c r="AJ365" s="287">
        <v>41530</v>
      </c>
      <c r="AK365" s="280" t="s">
        <v>1001</v>
      </c>
      <c r="AL365" s="281">
        <v>3</v>
      </c>
      <c r="AM365" s="282" t="s">
        <v>1703</v>
      </c>
      <c r="AN365" s="283" t="s">
        <v>906</v>
      </c>
      <c r="AO365" s="283" t="s">
        <v>1634</v>
      </c>
      <c r="AP365" s="283">
        <v>5</v>
      </c>
      <c r="AQ365" s="567">
        <v>364</v>
      </c>
    </row>
    <row r="366" spans="24:43" x14ac:dyDescent="0.25">
      <c r="X366" s="252" t="s">
        <v>1708</v>
      </c>
      <c r="Y366" s="248">
        <v>8</v>
      </c>
      <c r="Z366" s="248" t="s">
        <v>156</v>
      </c>
      <c r="AF366" s="270" t="s">
        <v>1433</v>
      </c>
      <c r="AG366" s="271">
        <v>0</v>
      </c>
      <c r="AI366" s="278" t="str">
        <f t="shared" si="7"/>
        <v>41530Ε3β (Β)3Sα14</v>
      </c>
      <c r="AJ366" s="287">
        <v>41530</v>
      </c>
      <c r="AK366" s="280" t="s">
        <v>1001</v>
      </c>
      <c r="AL366" s="281">
        <v>3</v>
      </c>
      <c r="AM366" s="282" t="s">
        <v>1703</v>
      </c>
      <c r="AN366" s="283" t="s">
        <v>906</v>
      </c>
      <c r="AO366" s="283" t="s">
        <v>1635</v>
      </c>
      <c r="AP366" s="283">
        <v>6</v>
      </c>
      <c r="AQ366" s="567">
        <v>365</v>
      </c>
    </row>
    <row r="367" spans="24:43" x14ac:dyDescent="0.25">
      <c r="X367" s="252" t="s">
        <v>1709</v>
      </c>
      <c r="Y367" s="248">
        <v>9</v>
      </c>
      <c r="Z367" s="248" t="s">
        <v>143</v>
      </c>
      <c r="AF367" s="270" t="s">
        <v>825</v>
      </c>
      <c r="AG367" s="271">
        <v>240</v>
      </c>
      <c r="AI367" s="278" t="str">
        <f t="shared" si="7"/>
        <v>41530Ε3β (Β)3Sκ12</v>
      </c>
      <c r="AJ367" s="287">
        <v>41530</v>
      </c>
      <c r="AK367" s="280" t="s">
        <v>1001</v>
      </c>
      <c r="AL367" s="281">
        <v>3</v>
      </c>
      <c r="AM367" s="282" t="s">
        <v>1703</v>
      </c>
      <c r="AN367" s="283" t="s">
        <v>906</v>
      </c>
      <c r="AO367" s="283" t="s">
        <v>1638</v>
      </c>
      <c r="AP367" s="283">
        <v>9</v>
      </c>
      <c r="AQ367" s="567">
        <v>366</v>
      </c>
    </row>
    <row r="368" spans="24:43" x14ac:dyDescent="0.25">
      <c r="X368" s="252" t="s">
        <v>1710</v>
      </c>
      <c r="Y368" s="248">
        <v>10</v>
      </c>
      <c r="Z368" s="248" t="s">
        <v>125</v>
      </c>
      <c r="AF368" s="270" t="s">
        <v>826</v>
      </c>
      <c r="AG368" s="271">
        <v>200</v>
      </c>
      <c r="AI368" s="278" t="str">
        <f t="shared" si="7"/>
        <v>41530Ε3β (Β)3Sκ14</v>
      </c>
      <c r="AJ368" s="287">
        <v>41530</v>
      </c>
      <c r="AK368" s="280" t="s">
        <v>1001</v>
      </c>
      <c r="AL368" s="281">
        <v>3</v>
      </c>
      <c r="AM368" s="282" t="s">
        <v>1703</v>
      </c>
      <c r="AN368" s="283" t="s">
        <v>906</v>
      </c>
      <c r="AO368" s="283" t="s">
        <v>1639</v>
      </c>
      <c r="AP368" s="283">
        <v>10</v>
      </c>
      <c r="AQ368" s="567">
        <v>367</v>
      </c>
    </row>
    <row r="369" spans="24:43" x14ac:dyDescent="0.25">
      <c r="X369" s="252" t="s">
        <v>1711</v>
      </c>
      <c r="Y369" s="248">
        <v>11</v>
      </c>
      <c r="Z369" s="248" t="s">
        <v>134</v>
      </c>
      <c r="AF369" s="270" t="s">
        <v>827</v>
      </c>
      <c r="AG369" s="271">
        <v>120</v>
      </c>
      <c r="AI369" s="278" t="str">
        <f t="shared" si="7"/>
        <v>41530Ε3β (Γ)4Sα12</v>
      </c>
      <c r="AJ369" s="287">
        <v>41530</v>
      </c>
      <c r="AK369" s="280" t="s">
        <v>1002</v>
      </c>
      <c r="AL369" s="281">
        <v>4</v>
      </c>
      <c r="AM369" s="282" t="s">
        <v>1704</v>
      </c>
      <c r="AN369" s="283" t="s">
        <v>906</v>
      </c>
      <c r="AO369" s="283" t="s">
        <v>1634</v>
      </c>
      <c r="AP369" s="283">
        <v>5</v>
      </c>
      <c r="AQ369" s="567">
        <v>368</v>
      </c>
    </row>
    <row r="370" spans="24:43" x14ac:dyDescent="0.25">
      <c r="X370" s="252" t="s">
        <v>1712</v>
      </c>
      <c r="Y370" s="248">
        <v>12</v>
      </c>
      <c r="Z370" s="248" t="s">
        <v>1713</v>
      </c>
      <c r="AF370" s="270" t="s">
        <v>828</v>
      </c>
      <c r="AG370" s="271">
        <v>80</v>
      </c>
      <c r="AI370" s="278" t="str">
        <f t="shared" si="7"/>
        <v>41530Ε3β (Γ)4Sκ12</v>
      </c>
      <c r="AJ370" s="287">
        <v>41530</v>
      </c>
      <c r="AK370" s="280" t="s">
        <v>1002</v>
      </c>
      <c r="AL370" s="281">
        <v>4</v>
      </c>
      <c r="AM370" s="282" t="s">
        <v>1704</v>
      </c>
      <c r="AN370" s="283" t="s">
        <v>906</v>
      </c>
      <c r="AO370" s="283" t="s">
        <v>1638</v>
      </c>
      <c r="AP370" s="283">
        <v>9</v>
      </c>
      <c r="AQ370" s="567">
        <v>369</v>
      </c>
    </row>
    <row r="371" spans="24:43" x14ac:dyDescent="0.25">
      <c r="X371" s="252"/>
      <c r="Y371" s="248"/>
      <c r="Z371" s="248"/>
      <c r="AF371" s="270" t="s">
        <v>829</v>
      </c>
      <c r="AG371" s="271">
        <v>60</v>
      </c>
      <c r="AI371" s="278" t="str">
        <f t="shared" si="7"/>
        <v>41530Ε3β (Δ)5Sα12</v>
      </c>
      <c r="AJ371" s="287">
        <v>41530</v>
      </c>
      <c r="AK371" s="280" t="s">
        <v>1003</v>
      </c>
      <c r="AL371" s="281">
        <v>5</v>
      </c>
      <c r="AM371" s="282" t="s">
        <v>1705</v>
      </c>
      <c r="AN371" s="283" t="s">
        <v>906</v>
      </c>
      <c r="AO371" s="283" t="s">
        <v>1634</v>
      </c>
      <c r="AP371" s="283">
        <v>5</v>
      </c>
      <c r="AQ371" s="567">
        <v>370</v>
      </c>
    </row>
    <row r="372" spans="24:43" x14ac:dyDescent="0.25">
      <c r="X372" s="252"/>
      <c r="Y372" s="248"/>
      <c r="Z372" s="248"/>
      <c r="AF372" s="270" t="s">
        <v>830</v>
      </c>
      <c r="AG372" s="271">
        <v>40</v>
      </c>
      <c r="AI372" s="278" t="str">
        <f t="shared" si="7"/>
        <v>41530Ε3β (Δ)5Sα14</v>
      </c>
      <c r="AJ372" s="287">
        <v>41530</v>
      </c>
      <c r="AK372" s="280" t="s">
        <v>1003</v>
      </c>
      <c r="AL372" s="281">
        <v>5</v>
      </c>
      <c r="AM372" s="282" t="s">
        <v>1705</v>
      </c>
      <c r="AN372" s="283" t="s">
        <v>906</v>
      </c>
      <c r="AO372" s="283" t="s">
        <v>1635</v>
      </c>
      <c r="AP372" s="283">
        <v>6</v>
      </c>
      <c r="AQ372" s="567">
        <v>371</v>
      </c>
    </row>
    <row r="373" spans="24:43" x14ac:dyDescent="0.25">
      <c r="X373" s="252"/>
      <c r="Y373" s="248"/>
      <c r="Z373" s="248"/>
      <c r="AF373" s="270" t="s">
        <v>831</v>
      </c>
      <c r="AG373" s="271">
        <v>20</v>
      </c>
      <c r="AI373" s="278" t="str">
        <f t="shared" si="7"/>
        <v>41530Ε3β (Δ)5Sα16</v>
      </c>
      <c r="AJ373" s="287">
        <v>41530</v>
      </c>
      <c r="AK373" s="280" t="s">
        <v>1003</v>
      </c>
      <c r="AL373" s="281">
        <v>5</v>
      </c>
      <c r="AM373" s="282" t="s">
        <v>1705</v>
      </c>
      <c r="AN373" s="283" t="s">
        <v>906</v>
      </c>
      <c r="AO373" s="283" t="s">
        <v>1636</v>
      </c>
      <c r="AP373" s="283">
        <v>7</v>
      </c>
      <c r="AQ373" s="567">
        <v>372</v>
      </c>
    </row>
    <row r="374" spans="24:43" x14ac:dyDescent="0.25">
      <c r="X374" s="252"/>
      <c r="Y374" s="248"/>
      <c r="Z374" s="248"/>
      <c r="AF374" s="270" t="s">
        <v>1538</v>
      </c>
      <c r="AG374" s="271">
        <v>0</v>
      </c>
      <c r="AI374" s="278" t="str">
        <f t="shared" si="7"/>
        <v>41530Ε3β (Δ)5Sκ12</v>
      </c>
      <c r="AJ374" s="287">
        <v>41530</v>
      </c>
      <c r="AK374" s="280" t="s">
        <v>1003</v>
      </c>
      <c r="AL374" s="281">
        <v>5</v>
      </c>
      <c r="AM374" s="282" t="s">
        <v>1705</v>
      </c>
      <c r="AN374" s="283" t="s">
        <v>906</v>
      </c>
      <c r="AO374" s="283" t="s">
        <v>1638</v>
      </c>
      <c r="AP374" s="283">
        <v>9</v>
      </c>
      <c r="AQ374" s="567">
        <v>373</v>
      </c>
    </row>
    <row r="375" spans="24:43" x14ac:dyDescent="0.25">
      <c r="X375" s="252"/>
      <c r="Y375" s="248"/>
      <c r="Z375" s="248"/>
      <c r="AF375" s="270" t="s">
        <v>1434</v>
      </c>
      <c r="AG375" s="271">
        <v>10</v>
      </c>
      <c r="AI375" s="278" t="str">
        <f t="shared" si="7"/>
        <v>41530Ε3β (Δ)5Sκ16</v>
      </c>
      <c r="AJ375" s="287">
        <v>41530</v>
      </c>
      <c r="AK375" s="280" t="s">
        <v>1003</v>
      </c>
      <c r="AL375" s="281">
        <v>5</v>
      </c>
      <c r="AM375" s="282" t="s">
        <v>1705</v>
      </c>
      <c r="AN375" s="283" t="s">
        <v>906</v>
      </c>
      <c r="AO375" s="283" t="s">
        <v>1640</v>
      </c>
      <c r="AP375" s="283">
        <v>11</v>
      </c>
      <c r="AQ375" s="567">
        <v>374</v>
      </c>
    </row>
    <row r="376" spans="24:43" x14ac:dyDescent="0.25">
      <c r="X376" s="252"/>
      <c r="Y376" s="248"/>
      <c r="Z376" s="248"/>
      <c r="AF376" s="270" t="s">
        <v>1435</v>
      </c>
      <c r="AG376" s="271">
        <v>10</v>
      </c>
      <c r="AI376" s="278" t="str">
        <f t="shared" si="7"/>
        <v>41530Ε3β (Ε)6Sα12</v>
      </c>
      <c r="AJ376" s="287">
        <v>41530</v>
      </c>
      <c r="AK376" s="280" t="s">
        <v>1004</v>
      </c>
      <c r="AL376" s="281">
        <v>6</v>
      </c>
      <c r="AM376" s="282" t="s">
        <v>1706</v>
      </c>
      <c r="AN376" s="283" t="s">
        <v>906</v>
      </c>
      <c r="AO376" s="283" t="s">
        <v>1634</v>
      </c>
      <c r="AP376" s="283">
        <v>5</v>
      </c>
      <c r="AQ376" s="567">
        <v>375</v>
      </c>
    </row>
    <row r="377" spans="24:43" x14ac:dyDescent="0.25">
      <c r="X377" s="252"/>
      <c r="Y377" s="248"/>
      <c r="Z377" s="248"/>
      <c r="AF377" s="270" t="s">
        <v>1436</v>
      </c>
      <c r="AG377" s="271">
        <v>6</v>
      </c>
      <c r="AI377" s="278" t="str">
        <f t="shared" si="7"/>
        <v>41530Ε3β (Ε)6Sα14</v>
      </c>
      <c r="AJ377" s="287">
        <v>41530</v>
      </c>
      <c r="AK377" s="280" t="s">
        <v>1004</v>
      </c>
      <c r="AL377" s="281">
        <v>6</v>
      </c>
      <c r="AM377" s="282" t="s">
        <v>1706</v>
      </c>
      <c r="AN377" s="283" t="s">
        <v>906</v>
      </c>
      <c r="AO377" s="283" t="s">
        <v>1635</v>
      </c>
      <c r="AP377" s="283">
        <v>6</v>
      </c>
      <c r="AQ377" s="567">
        <v>376</v>
      </c>
    </row>
    <row r="378" spans="24:43" x14ac:dyDescent="0.25">
      <c r="X378" s="252"/>
      <c r="Y378" s="248"/>
      <c r="Z378" s="248"/>
      <c r="AF378" s="270" t="s">
        <v>1437</v>
      </c>
      <c r="AG378" s="271">
        <v>5</v>
      </c>
      <c r="AI378" s="278" t="str">
        <f t="shared" si="7"/>
        <v>41530Ε3β (Ε)6Sκ12</v>
      </c>
      <c r="AJ378" s="287">
        <v>41530</v>
      </c>
      <c r="AK378" s="280" t="s">
        <v>1004</v>
      </c>
      <c r="AL378" s="281">
        <v>6</v>
      </c>
      <c r="AM378" s="282" t="s">
        <v>1706</v>
      </c>
      <c r="AN378" s="283" t="s">
        <v>906</v>
      </c>
      <c r="AO378" s="283" t="s">
        <v>1638</v>
      </c>
      <c r="AP378" s="283">
        <v>9</v>
      </c>
      <c r="AQ378" s="567">
        <v>377</v>
      </c>
    </row>
    <row r="379" spans="24:43" x14ac:dyDescent="0.25">
      <c r="X379" s="252"/>
      <c r="Y379" s="248"/>
      <c r="Z379" s="248"/>
      <c r="AF379" s="270" t="s">
        <v>832</v>
      </c>
      <c r="AG379" s="271">
        <v>4</v>
      </c>
      <c r="AI379" s="278" t="str">
        <f t="shared" si="7"/>
        <v>41530Ε3β (Ε)6Sκ14</v>
      </c>
      <c r="AJ379" s="287">
        <v>41530</v>
      </c>
      <c r="AK379" s="280" t="s">
        <v>1004</v>
      </c>
      <c r="AL379" s="281">
        <v>6</v>
      </c>
      <c r="AM379" s="282" t="s">
        <v>1706</v>
      </c>
      <c r="AN379" s="283" t="s">
        <v>906</v>
      </c>
      <c r="AO379" s="283" t="s">
        <v>1639</v>
      </c>
      <c r="AP379" s="283">
        <v>10</v>
      </c>
      <c r="AQ379" s="567">
        <v>378</v>
      </c>
    </row>
    <row r="380" spans="24:43" x14ac:dyDescent="0.25">
      <c r="X380" s="252"/>
      <c r="Y380" s="248"/>
      <c r="Z380" s="248"/>
      <c r="AF380" s="270" t="s">
        <v>833</v>
      </c>
      <c r="AG380" s="271">
        <v>2</v>
      </c>
      <c r="AI380" s="278" t="str">
        <f t="shared" si="7"/>
        <v>41530Ε3β (Ζ)8Sα12</v>
      </c>
      <c r="AJ380" s="287">
        <v>41530</v>
      </c>
      <c r="AK380" s="280" t="s">
        <v>1005</v>
      </c>
      <c r="AL380" s="281">
        <v>8</v>
      </c>
      <c r="AM380" s="282" t="s">
        <v>1708</v>
      </c>
      <c r="AN380" s="283" t="s">
        <v>906</v>
      </c>
      <c r="AO380" s="283" t="s">
        <v>1634</v>
      </c>
      <c r="AP380" s="283">
        <v>5</v>
      </c>
      <c r="AQ380" s="567">
        <v>379</v>
      </c>
    </row>
    <row r="381" spans="24:43" x14ac:dyDescent="0.25">
      <c r="X381" s="252"/>
      <c r="Y381" s="248"/>
      <c r="Z381" s="248"/>
      <c r="AF381" s="270" t="s">
        <v>1438</v>
      </c>
      <c r="AG381" s="271">
        <v>0</v>
      </c>
      <c r="AI381" s="278" t="str">
        <f t="shared" si="7"/>
        <v>41530Ε3β (Ζ)8Sα16</v>
      </c>
      <c r="AJ381" s="287">
        <v>41530</v>
      </c>
      <c r="AK381" s="280" t="s">
        <v>1005</v>
      </c>
      <c r="AL381" s="281">
        <v>8</v>
      </c>
      <c r="AM381" s="282" t="s">
        <v>1708</v>
      </c>
      <c r="AN381" s="283" t="s">
        <v>906</v>
      </c>
      <c r="AO381" s="283" t="s">
        <v>1636</v>
      </c>
      <c r="AP381" s="283">
        <v>7</v>
      </c>
      <c r="AQ381" s="567">
        <v>380</v>
      </c>
    </row>
    <row r="382" spans="24:43" x14ac:dyDescent="0.25">
      <c r="X382" s="252"/>
      <c r="Y382" s="248"/>
      <c r="Z382" s="248"/>
      <c r="AF382" s="270" t="s">
        <v>1439</v>
      </c>
      <c r="AG382" s="271">
        <v>0</v>
      </c>
      <c r="AI382" s="278" t="str">
        <f t="shared" si="7"/>
        <v>41530Ε3β (Ζ)8Sκ12</v>
      </c>
      <c r="AJ382" s="287">
        <v>41530</v>
      </c>
      <c r="AK382" s="280" t="s">
        <v>1005</v>
      </c>
      <c r="AL382" s="281">
        <v>8</v>
      </c>
      <c r="AM382" s="282" t="s">
        <v>1708</v>
      </c>
      <c r="AN382" s="283" t="s">
        <v>906</v>
      </c>
      <c r="AO382" s="283" t="s">
        <v>1638</v>
      </c>
      <c r="AP382" s="283">
        <v>9</v>
      </c>
      <c r="AQ382" s="567">
        <v>381</v>
      </c>
    </row>
    <row r="383" spans="24:43" x14ac:dyDescent="0.25">
      <c r="X383" s="252"/>
      <c r="Y383" s="248"/>
      <c r="Z383" s="248"/>
      <c r="AF383" s="270" t="s">
        <v>834</v>
      </c>
      <c r="AG383" s="271">
        <v>0</v>
      </c>
      <c r="AI383" s="278" t="str">
        <f t="shared" si="7"/>
        <v>41530Ε3β (Ζ)8Sκ16</v>
      </c>
      <c r="AJ383" s="287">
        <v>41530</v>
      </c>
      <c r="AK383" s="280" t="s">
        <v>1005</v>
      </c>
      <c r="AL383" s="281">
        <v>8</v>
      </c>
      <c r="AM383" s="282" t="s">
        <v>1708</v>
      </c>
      <c r="AN383" s="283" t="s">
        <v>906</v>
      </c>
      <c r="AO383" s="283" t="s">
        <v>1640</v>
      </c>
      <c r="AP383" s="283">
        <v>11</v>
      </c>
      <c r="AQ383" s="567">
        <v>382</v>
      </c>
    </row>
    <row r="384" spans="24:43" x14ac:dyDescent="0.25">
      <c r="X384" s="252"/>
      <c r="Y384" s="248"/>
      <c r="Z384" s="248"/>
      <c r="AF384" s="270" t="s">
        <v>835</v>
      </c>
      <c r="AG384" s="271">
        <v>60</v>
      </c>
      <c r="AI384" s="278" t="str">
        <f t="shared" si="7"/>
        <v>41530Ε3β (Η)9Sα12</v>
      </c>
      <c r="AJ384" s="287">
        <v>41530</v>
      </c>
      <c r="AK384" s="280" t="s">
        <v>1006</v>
      </c>
      <c r="AL384" s="281">
        <v>9</v>
      </c>
      <c r="AM384" s="282" t="s">
        <v>1709</v>
      </c>
      <c r="AN384" s="283" t="s">
        <v>906</v>
      </c>
      <c r="AO384" s="283" t="s">
        <v>1634</v>
      </c>
      <c r="AP384" s="283">
        <v>5</v>
      </c>
      <c r="AQ384" s="567">
        <v>383</v>
      </c>
    </row>
    <row r="385" spans="24:43" x14ac:dyDescent="0.25">
      <c r="X385" s="252"/>
      <c r="Y385" s="248"/>
      <c r="Z385" s="248"/>
      <c r="AF385" s="270" t="s">
        <v>836</v>
      </c>
      <c r="AG385" s="271">
        <v>50</v>
      </c>
      <c r="AI385" s="278" t="str">
        <f t="shared" si="7"/>
        <v>41530Ε3β (Η)9Sα14</v>
      </c>
      <c r="AJ385" s="287">
        <v>41530</v>
      </c>
      <c r="AK385" s="280" t="s">
        <v>1006</v>
      </c>
      <c r="AL385" s="281">
        <v>9</v>
      </c>
      <c r="AM385" s="282" t="s">
        <v>1709</v>
      </c>
      <c r="AN385" s="283" t="s">
        <v>906</v>
      </c>
      <c r="AO385" s="283" t="s">
        <v>1635</v>
      </c>
      <c r="AP385" s="283">
        <v>6</v>
      </c>
      <c r="AQ385" s="567">
        <v>384</v>
      </c>
    </row>
    <row r="386" spans="24:43" x14ac:dyDescent="0.25">
      <c r="X386" s="252"/>
      <c r="Y386" s="248"/>
      <c r="Z386" s="248"/>
      <c r="AF386" s="270" t="s">
        <v>837</v>
      </c>
      <c r="AG386" s="271">
        <v>40</v>
      </c>
      <c r="AI386" s="278" t="str">
        <f t="shared" si="7"/>
        <v>41530Ε3β (Η)9Sκ14</v>
      </c>
      <c r="AJ386" s="287">
        <v>41530</v>
      </c>
      <c r="AK386" s="280" t="s">
        <v>1006</v>
      </c>
      <c r="AL386" s="281">
        <v>9</v>
      </c>
      <c r="AM386" s="282" t="s">
        <v>1709</v>
      </c>
      <c r="AN386" s="283" t="s">
        <v>906</v>
      </c>
      <c r="AO386" s="283" t="s">
        <v>1639</v>
      </c>
      <c r="AP386" s="283">
        <v>10</v>
      </c>
      <c r="AQ386" s="567">
        <v>385</v>
      </c>
    </row>
    <row r="387" spans="24:43" x14ac:dyDescent="0.25">
      <c r="X387" s="252"/>
      <c r="Y387" s="248"/>
      <c r="Z387" s="248"/>
      <c r="AF387" s="270" t="s">
        <v>838</v>
      </c>
      <c r="AG387" s="271">
        <v>26</v>
      </c>
      <c r="AI387" s="278" t="str">
        <f t="shared" ref="AI387:AI450" si="8">AJ387&amp;AK387&amp;AL387&amp;AN387&amp;AO387</f>
        <v>41530Ε3β (Θ)10Sα12</v>
      </c>
      <c r="AJ387" s="287">
        <v>41530</v>
      </c>
      <c r="AK387" s="280" t="s">
        <v>1007</v>
      </c>
      <c r="AL387" s="281">
        <v>10</v>
      </c>
      <c r="AM387" s="282" t="s">
        <v>1710</v>
      </c>
      <c r="AN387" s="283" t="s">
        <v>906</v>
      </c>
      <c r="AO387" s="283" t="s">
        <v>1634</v>
      </c>
      <c r="AP387" s="283">
        <v>5</v>
      </c>
      <c r="AQ387" s="567">
        <v>386</v>
      </c>
    </row>
    <row r="388" spans="24:43" x14ac:dyDescent="0.25">
      <c r="X388" s="252"/>
      <c r="Y388" s="248"/>
      <c r="Z388" s="248"/>
      <c r="AF388" s="270" t="s">
        <v>839</v>
      </c>
      <c r="AG388" s="271">
        <v>16</v>
      </c>
      <c r="AI388" s="278" t="str">
        <f t="shared" si="8"/>
        <v>41530Ε3β (Θ)10Sα14</v>
      </c>
      <c r="AJ388" s="287">
        <v>41530</v>
      </c>
      <c r="AK388" s="280" t="s">
        <v>1007</v>
      </c>
      <c r="AL388" s="281">
        <v>10</v>
      </c>
      <c r="AM388" s="282" t="s">
        <v>1710</v>
      </c>
      <c r="AN388" s="283" t="s">
        <v>906</v>
      </c>
      <c r="AO388" s="283" t="s">
        <v>1635</v>
      </c>
      <c r="AP388" s="283">
        <v>6</v>
      </c>
      <c r="AQ388" s="567">
        <v>387</v>
      </c>
    </row>
    <row r="389" spans="24:43" x14ac:dyDescent="0.25">
      <c r="X389" s="252"/>
      <c r="Y389" s="248"/>
      <c r="Z389" s="248"/>
      <c r="AF389" s="270" t="s">
        <v>840</v>
      </c>
      <c r="AG389" s="271">
        <v>8</v>
      </c>
      <c r="AI389" s="278" t="str">
        <f t="shared" si="8"/>
        <v>41530Ε3β (Θ)10Sα16</v>
      </c>
      <c r="AJ389" s="287">
        <v>41530</v>
      </c>
      <c r="AK389" s="280" t="s">
        <v>1007</v>
      </c>
      <c r="AL389" s="281">
        <v>10</v>
      </c>
      <c r="AM389" s="282" t="s">
        <v>1710</v>
      </c>
      <c r="AN389" s="283" t="s">
        <v>906</v>
      </c>
      <c r="AO389" s="283" t="s">
        <v>1636</v>
      </c>
      <c r="AP389" s="283">
        <v>7</v>
      </c>
      <c r="AQ389" s="567">
        <v>388</v>
      </c>
    </row>
    <row r="390" spans="24:43" x14ac:dyDescent="0.25">
      <c r="X390" s="252"/>
      <c r="Y390" s="248"/>
      <c r="Z390" s="248"/>
      <c r="AF390" s="270" t="s">
        <v>1539</v>
      </c>
      <c r="AG390" s="271">
        <v>0</v>
      </c>
      <c r="AI390" s="278" t="str">
        <f t="shared" si="8"/>
        <v>41530Ε3β (Θ)10Sκ12</v>
      </c>
      <c r="AJ390" s="287">
        <v>41530</v>
      </c>
      <c r="AK390" s="280" t="s">
        <v>1007</v>
      </c>
      <c r="AL390" s="281">
        <v>10</v>
      </c>
      <c r="AM390" s="282" t="s">
        <v>1710</v>
      </c>
      <c r="AN390" s="283" t="s">
        <v>906</v>
      </c>
      <c r="AO390" s="283" t="s">
        <v>1638</v>
      </c>
      <c r="AP390" s="283">
        <v>9</v>
      </c>
      <c r="AQ390" s="567">
        <v>389</v>
      </c>
    </row>
    <row r="391" spans="24:43" x14ac:dyDescent="0.25">
      <c r="X391" s="252"/>
      <c r="Y391" s="248"/>
      <c r="Z391" s="248"/>
      <c r="AF391" s="270" t="s">
        <v>1440</v>
      </c>
      <c r="AG391" s="271">
        <v>0</v>
      </c>
      <c r="AI391" s="278" t="str">
        <f t="shared" si="8"/>
        <v>41530Ε3β (Θ)10Sκ14</v>
      </c>
      <c r="AJ391" s="287">
        <v>41530</v>
      </c>
      <c r="AK391" s="280" t="s">
        <v>1007</v>
      </c>
      <c r="AL391" s="281">
        <v>10</v>
      </c>
      <c r="AM391" s="282" t="s">
        <v>1710</v>
      </c>
      <c r="AN391" s="283" t="s">
        <v>906</v>
      </c>
      <c r="AO391" s="283" t="s">
        <v>1639</v>
      </c>
      <c r="AP391" s="283">
        <v>10</v>
      </c>
      <c r="AQ391" s="567">
        <v>390</v>
      </c>
    </row>
    <row r="392" spans="24:43" x14ac:dyDescent="0.25">
      <c r="X392" s="252"/>
      <c r="Y392" s="248"/>
      <c r="Z392" s="248"/>
      <c r="AF392" s="270" t="s">
        <v>1441</v>
      </c>
      <c r="AG392" s="271">
        <v>0</v>
      </c>
      <c r="AI392" s="278" t="str">
        <f t="shared" si="8"/>
        <v>41530Ε3β (Θ)10Sκ16</v>
      </c>
      <c r="AJ392" s="287">
        <v>41530</v>
      </c>
      <c r="AK392" s="280" t="s">
        <v>1007</v>
      </c>
      <c r="AL392" s="281">
        <v>10</v>
      </c>
      <c r="AM392" s="282" t="s">
        <v>1710</v>
      </c>
      <c r="AN392" s="283" t="s">
        <v>906</v>
      </c>
      <c r="AO392" s="283" t="s">
        <v>1640</v>
      </c>
      <c r="AP392" s="283">
        <v>11</v>
      </c>
      <c r="AQ392" s="567">
        <v>391</v>
      </c>
    </row>
    <row r="393" spans="24:43" x14ac:dyDescent="0.25">
      <c r="X393" s="252"/>
      <c r="Y393" s="248"/>
      <c r="Z393" s="248"/>
      <c r="AF393" s="270" t="s">
        <v>1442</v>
      </c>
      <c r="AG393" s="271">
        <v>0</v>
      </c>
      <c r="AI393" s="278" t="str">
        <f t="shared" si="8"/>
        <v>41530Ε3β (ΙΑ)11Sα12</v>
      </c>
      <c r="AJ393" s="287">
        <v>41530</v>
      </c>
      <c r="AK393" s="280" t="s">
        <v>1008</v>
      </c>
      <c r="AL393" s="281">
        <v>11</v>
      </c>
      <c r="AM393" s="282" t="s">
        <v>1711</v>
      </c>
      <c r="AN393" s="283" t="s">
        <v>906</v>
      </c>
      <c r="AO393" s="283" t="s">
        <v>1634</v>
      </c>
      <c r="AP393" s="283">
        <v>5</v>
      </c>
      <c r="AQ393" s="567">
        <v>392</v>
      </c>
    </row>
    <row r="394" spans="24:43" x14ac:dyDescent="0.25">
      <c r="X394" s="252"/>
      <c r="Y394" s="248"/>
      <c r="Z394" s="248"/>
      <c r="AF394" s="270" t="s">
        <v>1458</v>
      </c>
      <c r="AG394" s="271">
        <v>0</v>
      </c>
      <c r="AI394" s="278" t="str">
        <f t="shared" si="8"/>
        <v>41530Ε3β (ΙΑ)11Sα16</v>
      </c>
      <c r="AJ394" s="287">
        <v>41530</v>
      </c>
      <c r="AK394" s="280" t="s">
        <v>1008</v>
      </c>
      <c r="AL394" s="281">
        <v>11</v>
      </c>
      <c r="AM394" s="282" t="s">
        <v>1711</v>
      </c>
      <c r="AN394" s="283" t="s">
        <v>906</v>
      </c>
      <c r="AO394" s="283" t="s">
        <v>1636</v>
      </c>
      <c r="AP394" s="283">
        <v>7</v>
      </c>
      <c r="AQ394" s="567">
        <v>393</v>
      </c>
    </row>
    <row r="395" spans="24:43" x14ac:dyDescent="0.25">
      <c r="X395" s="252"/>
      <c r="Y395" s="248"/>
      <c r="Z395" s="248"/>
      <c r="AF395" s="270" t="s">
        <v>1459</v>
      </c>
      <c r="AG395" s="271">
        <v>0</v>
      </c>
      <c r="AI395" s="278" t="str">
        <f t="shared" si="8"/>
        <v>41530Ε3β (ΙΑ)11Sκ12</v>
      </c>
      <c r="AJ395" s="287">
        <v>41530</v>
      </c>
      <c r="AK395" s="280" t="s">
        <v>1008</v>
      </c>
      <c r="AL395" s="281">
        <v>11</v>
      </c>
      <c r="AM395" s="282" t="s">
        <v>1711</v>
      </c>
      <c r="AN395" s="283" t="s">
        <v>906</v>
      </c>
      <c r="AO395" s="283" t="s">
        <v>1638</v>
      </c>
      <c r="AP395" s="283">
        <v>9</v>
      </c>
      <c r="AQ395" s="567">
        <v>394</v>
      </c>
    </row>
    <row r="396" spans="24:43" x14ac:dyDescent="0.25">
      <c r="X396" s="252"/>
      <c r="Y396" s="248"/>
      <c r="Z396" s="248"/>
      <c r="AF396" s="270" t="s">
        <v>1460</v>
      </c>
      <c r="AG396" s="271">
        <v>0</v>
      </c>
      <c r="AI396" s="278" t="str">
        <f t="shared" si="8"/>
        <v>41530Ε3β (ΣΤ)7Sα12</v>
      </c>
      <c r="AJ396" s="287">
        <v>41530</v>
      </c>
      <c r="AK396" s="280" t="s">
        <v>1009</v>
      </c>
      <c r="AL396" s="281">
        <v>7</v>
      </c>
      <c r="AM396" s="282" t="s">
        <v>1707</v>
      </c>
      <c r="AN396" s="283" t="s">
        <v>906</v>
      </c>
      <c r="AO396" s="283" t="s">
        <v>1634</v>
      </c>
      <c r="AP396" s="283">
        <v>5</v>
      </c>
      <c r="AQ396" s="567">
        <v>395</v>
      </c>
    </row>
    <row r="397" spans="24:43" x14ac:dyDescent="0.25">
      <c r="X397" s="252"/>
      <c r="Y397" s="248"/>
      <c r="Z397" s="248"/>
      <c r="AF397" s="270" t="s">
        <v>841</v>
      </c>
      <c r="AG397" s="271">
        <v>0</v>
      </c>
      <c r="AI397" s="278" t="str">
        <f t="shared" si="8"/>
        <v>41530Ε3β (ΣΤ)7Sα14</v>
      </c>
      <c r="AJ397" s="287">
        <v>41530</v>
      </c>
      <c r="AK397" s="280" t="s">
        <v>1009</v>
      </c>
      <c r="AL397" s="281">
        <v>7</v>
      </c>
      <c r="AM397" s="282" t="s">
        <v>1707</v>
      </c>
      <c r="AN397" s="283" t="s">
        <v>906</v>
      </c>
      <c r="AO397" s="283" t="s">
        <v>1635</v>
      </c>
      <c r="AP397" s="283">
        <v>6</v>
      </c>
      <c r="AQ397" s="567">
        <v>396</v>
      </c>
    </row>
    <row r="398" spans="24:43" x14ac:dyDescent="0.25">
      <c r="X398" s="252"/>
      <c r="Y398" s="248"/>
      <c r="Z398" s="248"/>
      <c r="AF398" s="270" t="s">
        <v>842</v>
      </c>
      <c r="AG398" s="271">
        <v>300</v>
      </c>
      <c r="AI398" s="278" t="str">
        <f t="shared" si="8"/>
        <v>41530Ε3β (ΣΤ)7Sκ12</v>
      </c>
      <c r="AJ398" s="287">
        <v>41530</v>
      </c>
      <c r="AK398" s="280" t="s">
        <v>1009</v>
      </c>
      <c r="AL398" s="281">
        <v>7</v>
      </c>
      <c r="AM398" s="282" t="s">
        <v>1707</v>
      </c>
      <c r="AN398" s="283" t="s">
        <v>906</v>
      </c>
      <c r="AO398" s="283" t="s">
        <v>1638</v>
      </c>
      <c r="AP398" s="283">
        <v>9</v>
      </c>
      <c r="AQ398" s="567">
        <v>397</v>
      </c>
    </row>
    <row r="399" spans="24:43" x14ac:dyDescent="0.25">
      <c r="X399" s="252"/>
      <c r="Y399" s="248"/>
      <c r="Z399" s="248"/>
      <c r="AF399" s="270" t="s">
        <v>843</v>
      </c>
      <c r="AG399" s="271">
        <v>250</v>
      </c>
      <c r="AI399" s="278" t="str">
        <f t="shared" si="8"/>
        <v>41530Ε3β (ΣΤ)7Sκ14</v>
      </c>
      <c r="AJ399" s="287">
        <v>41530</v>
      </c>
      <c r="AK399" s="280" t="s">
        <v>1009</v>
      </c>
      <c r="AL399" s="281">
        <v>7</v>
      </c>
      <c r="AM399" s="282" t="s">
        <v>1707</v>
      </c>
      <c r="AN399" s="283" t="s">
        <v>906</v>
      </c>
      <c r="AO399" s="283" t="s">
        <v>1639</v>
      </c>
      <c r="AP399" s="283">
        <v>10</v>
      </c>
      <c r="AQ399" s="567">
        <v>398</v>
      </c>
    </row>
    <row r="400" spans="24:43" x14ac:dyDescent="0.25">
      <c r="X400" s="252"/>
      <c r="Y400" s="248"/>
      <c r="Z400" s="248"/>
      <c r="AF400" s="270" t="s">
        <v>844</v>
      </c>
      <c r="AG400" s="271">
        <v>150</v>
      </c>
      <c r="AI400" s="278" t="str">
        <f t="shared" si="8"/>
        <v>41530Ε3β (ΣΤ)7Sκ16</v>
      </c>
      <c r="AJ400" s="287">
        <v>41530</v>
      </c>
      <c r="AK400" s="280" t="s">
        <v>1009</v>
      </c>
      <c r="AL400" s="281">
        <v>7</v>
      </c>
      <c r="AM400" s="282" t="s">
        <v>1707</v>
      </c>
      <c r="AN400" s="283" t="s">
        <v>906</v>
      </c>
      <c r="AO400" s="283" t="s">
        <v>1640</v>
      </c>
      <c r="AP400" s="283">
        <v>11</v>
      </c>
      <c r="AQ400" s="567">
        <v>399</v>
      </c>
    </row>
    <row r="401" spans="32:43" x14ac:dyDescent="0.25">
      <c r="AF401" s="270" t="s">
        <v>845</v>
      </c>
      <c r="AG401" s="271">
        <v>100</v>
      </c>
      <c r="AI401" s="278" t="str">
        <f t="shared" si="8"/>
        <v>41537Ε1δ (Ε)226Sα12</v>
      </c>
      <c r="AJ401" s="287">
        <v>41537</v>
      </c>
      <c r="AK401" s="280" t="s">
        <v>1010</v>
      </c>
      <c r="AL401" s="281">
        <v>226</v>
      </c>
      <c r="AM401" s="282" t="s">
        <v>232</v>
      </c>
      <c r="AN401" s="283" t="s">
        <v>906</v>
      </c>
      <c r="AO401" s="283" t="s">
        <v>1634</v>
      </c>
      <c r="AP401" s="283">
        <v>5</v>
      </c>
      <c r="AQ401" s="567">
        <v>400</v>
      </c>
    </row>
    <row r="402" spans="32:43" x14ac:dyDescent="0.25">
      <c r="AF402" s="270" t="s">
        <v>846</v>
      </c>
      <c r="AG402" s="271">
        <v>75</v>
      </c>
      <c r="AI402" s="278" t="str">
        <f t="shared" si="8"/>
        <v>41537Ε1δ (Ε)226Dα12</v>
      </c>
      <c r="AJ402" s="287">
        <v>41537</v>
      </c>
      <c r="AK402" s="280" t="s">
        <v>1010</v>
      </c>
      <c r="AL402" s="281">
        <v>226</v>
      </c>
      <c r="AM402" s="282" t="s">
        <v>232</v>
      </c>
      <c r="AN402" s="283" t="s">
        <v>913</v>
      </c>
      <c r="AO402" s="283" t="s">
        <v>1634</v>
      </c>
      <c r="AP402" s="283">
        <v>13</v>
      </c>
      <c r="AQ402" s="567">
        <v>401</v>
      </c>
    </row>
    <row r="403" spans="32:43" x14ac:dyDescent="0.25">
      <c r="AF403" s="270" t="s">
        <v>847</v>
      </c>
      <c r="AG403" s="271">
        <v>50</v>
      </c>
      <c r="AI403" s="278" t="str">
        <f t="shared" si="8"/>
        <v>41537Ε1δ (Ε)226Sκ12</v>
      </c>
      <c r="AJ403" s="287">
        <v>41537</v>
      </c>
      <c r="AK403" s="280" t="s">
        <v>1010</v>
      </c>
      <c r="AL403" s="281">
        <v>226</v>
      </c>
      <c r="AM403" s="282" t="s">
        <v>232</v>
      </c>
      <c r="AN403" s="283" t="s">
        <v>906</v>
      </c>
      <c r="AO403" s="283" t="s">
        <v>1638</v>
      </c>
      <c r="AP403" s="283">
        <v>9</v>
      </c>
      <c r="AQ403" s="567">
        <v>406</v>
      </c>
    </row>
    <row r="404" spans="32:43" x14ac:dyDescent="0.25">
      <c r="AF404" s="270" t="s">
        <v>848</v>
      </c>
      <c r="AG404" s="271">
        <v>25</v>
      </c>
      <c r="AI404" s="278" t="str">
        <f t="shared" si="8"/>
        <v>41537Ε1δ (Ε)226Dκ12</v>
      </c>
      <c r="AJ404" s="287">
        <v>41537</v>
      </c>
      <c r="AK404" s="280" t="s">
        <v>1010</v>
      </c>
      <c r="AL404" s="281">
        <v>226</v>
      </c>
      <c r="AM404" s="282" t="s">
        <v>232</v>
      </c>
      <c r="AN404" s="283" t="s">
        <v>913</v>
      </c>
      <c r="AO404" s="283" t="s">
        <v>1638</v>
      </c>
      <c r="AP404" s="283">
        <v>17</v>
      </c>
      <c r="AQ404" s="567">
        <v>407</v>
      </c>
    </row>
    <row r="405" spans="32:43" x14ac:dyDescent="0.25">
      <c r="AF405" s="270" t="s">
        <v>1540</v>
      </c>
      <c r="AG405" s="271">
        <v>0</v>
      </c>
      <c r="AI405" s="278" t="str">
        <f t="shared" si="8"/>
        <v>41537Ε1δ (Ε)242Sα14</v>
      </c>
      <c r="AJ405" s="287">
        <v>41537</v>
      </c>
      <c r="AK405" s="280" t="s">
        <v>1010</v>
      </c>
      <c r="AL405" s="281">
        <v>242</v>
      </c>
      <c r="AM405" s="282" t="s">
        <v>320</v>
      </c>
      <c r="AN405" s="283" t="s">
        <v>906</v>
      </c>
      <c r="AO405" s="283" t="s">
        <v>1635</v>
      </c>
      <c r="AP405" s="283">
        <v>6</v>
      </c>
      <c r="AQ405" s="567">
        <v>402</v>
      </c>
    </row>
    <row r="406" spans="32:43" x14ac:dyDescent="0.25">
      <c r="AF406" s="270" t="s">
        <v>1443</v>
      </c>
      <c r="AG406" s="271">
        <v>12.5</v>
      </c>
      <c r="AI406" s="278" t="str">
        <f t="shared" si="8"/>
        <v>41537Ε1δ (Ε)242Dα14</v>
      </c>
      <c r="AJ406" s="287">
        <v>41537</v>
      </c>
      <c r="AK406" s="280" t="s">
        <v>1010</v>
      </c>
      <c r="AL406" s="281">
        <v>242</v>
      </c>
      <c r="AM406" s="282" t="s">
        <v>320</v>
      </c>
      <c r="AN406" s="283" t="s">
        <v>913</v>
      </c>
      <c r="AO406" s="283" t="s">
        <v>1635</v>
      </c>
      <c r="AP406" s="283">
        <v>14</v>
      </c>
      <c r="AQ406" s="567">
        <v>403</v>
      </c>
    </row>
    <row r="407" spans="32:43" x14ac:dyDescent="0.25">
      <c r="AF407" s="270" t="s">
        <v>1444</v>
      </c>
      <c r="AG407" s="271">
        <v>12.5</v>
      </c>
      <c r="AI407" s="278" t="str">
        <f t="shared" si="8"/>
        <v>41537Ε1δ (Ε)242Sκ14</v>
      </c>
      <c r="AJ407" s="287">
        <v>41537</v>
      </c>
      <c r="AK407" s="280" t="s">
        <v>1010</v>
      </c>
      <c r="AL407" s="281">
        <v>242</v>
      </c>
      <c r="AM407" s="282" t="s">
        <v>320</v>
      </c>
      <c r="AN407" s="283" t="s">
        <v>906</v>
      </c>
      <c r="AO407" s="283" t="s">
        <v>1639</v>
      </c>
      <c r="AP407" s="283">
        <v>10</v>
      </c>
      <c r="AQ407" s="567">
        <v>408</v>
      </c>
    </row>
    <row r="408" spans="32:43" x14ac:dyDescent="0.25">
      <c r="AF408" s="270" t="s">
        <v>1445</v>
      </c>
      <c r="AG408" s="271">
        <v>7.5</v>
      </c>
      <c r="AI408" s="278" t="str">
        <f t="shared" si="8"/>
        <v>41537Ε1δ (Ε)242Dκ14</v>
      </c>
      <c r="AJ408" s="287">
        <v>41537</v>
      </c>
      <c r="AK408" s="280" t="s">
        <v>1010</v>
      </c>
      <c r="AL408" s="281">
        <v>242</v>
      </c>
      <c r="AM408" s="282" t="s">
        <v>320</v>
      </c>
      <c r="AN408" s="283" t="s">
        <v>913</v>
      </c>
      <c r="AO408" s="283" t="s">
        <v>1639</v>
      </c>
      <c r="AP408" s="283">
        <v>18</v>
      </c>
      <c r="AQ408" s="567">
        <v>409</v>
      </c>
    </row>
    <row r="409" spans="32:43" x14ac:dyDescent="0.25">
      <c r="AF409" s="270" t="s">
        <v>1446</v>
      </c>
      <c r="AG409" s="271">
        <v>6.3</v>
      </c>
      <c r="AI409" s="278" t="str">
        <f t="shared" si="8"/>
        <v>41537Ε1δ (Ε)245Sα16</v>
      </c>
      <c r="AJ409" s="287">
        <v>41537</v>
      </c>
      <c r="AK409" s="280" t="s">
        <v>1010</v>
      </c>
      <c r="AL409" s="281">
        <v>245</v>
      </c>
      <c r="AM409" s="282" t="s">
        <v>330</v>
      </c>
      <c r="AN409" s="283" t="s">
        <v>906</v>
      </c>
      <c r="AO409" s="283" t="s">
        <v>1636</v>
      </c>
      <c r="AP409" s="283">
        <v>7</v>
      </c>
      <c r="AQ409" s="567">
        <v>404</v>
      </c>
    </row>
    <row r="410" spans="32:43" x14ac:dyDescent="0.25">
      <c r="AF410" s="270" t="s">
        <v>849</v>
      </c>
      <c r="AG410" s="271">
        <v>5</v>
      </c>
      <c r="AI410" s="278" t="str">
        <f t="shared" si="8"/>
        <v>41537Ε1δ (Ε)245Dα16</v>
      </c>
      <c r="AJ410" s="287">
        <v>41537</v>
      </c>
      <c r="AK410" s="280" t="s">
        <v>1010</v>
      </c>
      <c r="AL410" s="281">
        <v>245</v>
      </c>
      <c r="AM410" s="282" t="s">
        <v>330</v>
      </c>
      <c r="AN410" s="283" t="s">
        <v>913</v>
      </c>
      <c r="AO410" s="283" t="s">
        <v>1636</v>
      </c>
      <c r="AP410" s="283">
        <v>15</v>
      </c>
      <c r="AQ410" s="567">
        <v>405</v>
      </c>
    </row>
    <row r="411" spans="32:43" x14ac:dyDescent="0.25">
      <c r="AF411" s="270" t="s">
        <v>850</v>
      </c>
      <c r="AG411" s="271">
        <v>2.5</v>
      </c>
      <c r="AI411" s="278" t="str">
        <f t="shared" si="8"/>
        <v>41537Ε1δ (Ε)245Sκ16</v>
      </c>
      <c r="AJ411" s="287">
        <v>41537</v>
      </c>
      <c r="AK411" s="280" t="s">
        <v>1010</v>
      </c>
      <c r="AL411" s="281">
        <v>245</v>
      </c>
      <c r="AM411" s="282" t="s">
        <v>330</v>
      </c>
      <c r="AN411" s="283" t="s">
        <v>906</v>
      </c>
      <c r="AO411" s="283" t="s">
        <v>1640</v>
      </c>
      <c r="AP411" s="283">
        <v>11</v>
      </c>
      <c r="AQ411" s="567">
        <v>410</v>
      </c>
    </row>
    <row r="412" spans="32:43" x14ac:dyDescent="0.25">
      <c r="AF412" s="270" t="s">
        <v>1447</v>
      </c>
      <c r="AG412" s="271">
        <v>0</v>
      </c>
      <c r="AI412" s="278" t="str">
        <f t="shared" si="8"/>
        <v>41537Ε1δ (Ε)245Dκ16</v>
      </c>
      <c r="AJ412" s="287">
        <v>41537</v>
      </c>
      <c r="AK412" s="280" t="s">
        <v>1010</v>
      </c>
      <c r="AL412" s="281">
        <v>245</v>
      </c>
      <c r="AM412" s="282" t="s">
        <v>330</v>
      </c>
      <c r="AN412" s="283" t="s">
        <v>913</v>
      </c>
      <c r="AO412" s="283" t="s">
        <v>1640</v>
      </c>
      <c r="AP412" s="283">
        <v>19</v>
      </c>
      <c r="AQ412" s="567">
        <v>411</v>
      </c>
    </row>
    <row r="413" spans="32:43" x14ac:dyDescent="0.25">
      <c r="AF413" s="270" t="s">
        <v>1448</v>
      </c>
      <c r="AG413" s="271">
        <v>0</v>
      </c>
      <c r="AI413" s="278" t="str">
        <f t="shared" si="8"/>
        <v>41547TE (MASTERS)15Sα16</v>
      </c>
      <c r="AJ413" s="287">
        <v>41547</v>
      </c>
      <c r="AK413" s="280" t="s">
        <v>1011</v>
      </c>
      <c r="AL413" s="281">
        <v>15</v>
      </c>
      <c r="AM413" s="282" t="s">
        <v>1699</v>
      </c>
      <c r="AN413" s="283" t="s">
        <v>906</v>
      </c>
      <c r="AO413" s="283" t="s">
        <v>1636</v>
      </c>
      <c r="AP413" s="283">
        <v>7</v>
      </c>
      <c r="AQ413" s="567">
        <v>412</v>
      </c>
    </row>
    <row r="414" spans="32:43" x14ac:dyDescent="0.25">
      <c r="AF414" s="270" t="s">
        <v>851</v>
      </c>
      <c r="AG414" s="271">
        <v>0</v>
      </c>
      <c r="AI414" s="278" t="str">
        <f t="shared" si="8"/>
        <v>41558Ε2ε (Β)153Sα12</v>
      </c>
      <c r="AJ414" s="287">
        <v>41558</v>
      </c>
      <c r="AK414" s="280" t="s">
        <v>1012</v>
      </c>
      <c r="AL414" s="281">
        <v>153</v>
      </c>
      <c r="AM414" s="282" t="s">
        <v>316</v>
      </c>
      <c r="AN414" s="283" t="s">
        <v>906</v>
      </c>
      <c r="AO414" s="283" t="s">
        <v>1634</v>
      </c>
      <c r="AP414" s="283">
        <v>5</v>
      </c>
      <c r="AQ414" s="567">
        <v>413</v>
      </c>
    </row>
    <row r="415" spans="32:43" x14ac:dyDescent="0.25">
      <c r="AF415" s="270" t="s">
        <v>852</v>
      </c>
      <c r="AG415" s="271">
        <v>75</v>
      </c>
      <c r="AI415" s="278" t="str">
        <f t="shared" si="8"/>
        <v>41558Ε2ε (Β)153Sκ12</v>
      </c>
      <c r="AJ415" s="287">
        <v>41558</v>
      </c>
      <c r="AK415" s="280" t="s">
        <v>1012</v>
      </c>
      <c r="AL415" s="281">
        <v>153</v>
      </c>
      <c r="AM415" s="282" t="s">
        <v>316</v>
      </c>
      <c r="AN415" s="283" t="s">
        <v>906</v>
      </c>
      <c r="AO415" s="283" t="s">
        <v>1638</v>
      </c>
      <c r="AP415" s="283">
        <v>9</v>
      </c>
      <c r="AQ415" s="567">
        <v>417</v>
      </c>
    </row>
    <row r="416" spans="32:43" x14ac:dyDescent="0.25">
      <c r="AF416" s="270" t="s">
        <v>853</v>
      </c>
      <c r="AG416" s="271">
        <v>62.5</v>
      </c>
      <c r="AI416" s="278" t="str">
        <f t="shared" si="8"/>
        <v>41558Ε2ε (Β)153Dκ12</v>
      </c>
      <c r="AJ416" s="287">
        <v>41558</v>
      </c>
      <c r="AK416" s="280" t="s">
        <v>1012</v>
      </c>
      <c r="AL416" s="281">
        <v>153</v>
      </c>
      <c r="AM416" s="282" t="s">
        <v>316</v>
      </c>
      <c r="AN416" s="283" t="s">
        <v>913</v>
      </c>
      <c r="AO416" s="283" t="s">
        <v>1638</v>
      </c>
      <c r="AP416" s="283">
        <v>17</v>
      </c>
      <c r="AQ416" s="567">
        <v>418</v>
      </c>
    </row>
    <row r="417" spans="32:43" x14ac:dyDescent="0.25">
      <c r="AF417" s="270" t="s">
        <v>854</v>
      </c>
      <c r="AG417" s="271">
        <v>50</v>
      </c>
      <c r="AI417" s="278" t="str">
        <f t="shared" si="8"/>
        <v>41558Ε2ε (Β)154Sα14</v>
      </c>
      <c r="AJ417" s="287">
        <v>41558</v>
      </c>
      <c r="AK417" s="280" t="s">
        <v>1012</v>
      </c>
      <c r="AL417" s="281">
        <v>154</v>
      </c>
      <c r="AM417" s="282" t="s">
        <v>578</v>
      </c>
      <c r="AN417" s="283" t="s">
        <v>906</v>
      </c>
      <c r="AO417" s="283" t="s">
        <v>1635</v>
      </c>
      <c r="AP417" s="283">
        <v>6</v>
      </c>
      <c r="AQ417" s="567">
        <v>414</v>
      </c>
    </row>
    <row r="418" spans="32:43" x14ac:dyDescent="0.25">
      <c r="AF418" s="270" t="s">
        <v>855</v>
      </c>
      <c r="AG418" s="271">
        <v>32.5</v>
      </c>
      <c r="AI418" s="278" t="str">
        <f t="shared" si="8"/>
        <v>41558Ε2ε (Β)154Dα14</v>
      </c>
      <c r="AJ418" s="287">
        <v>41558</v>
      </c>
      <c r="AK418" s="280" t="s">
        <v>1012</v>
      </c>
      <c r="AL418" s="281">
        <v>154</v>
      </c>
      <c r="AM418" s="282" t="s">
        <v>578</v>
      </c>
      <c r="AN418" s="283" t="s">
        <v>913</v>
      </c>
      <c r="AO418" s="283" t="s">
        <v>1635</v>
      </c>
      <c r="AP418" s="283">
        <v>14</v>
      </c>
      <c r="AQ418" s="567">
        <v>415</v>
      </c>
    </row>
    <row r="419" spans="32:43" x14ac:dyDescent="0.25">
      <c r="AF419" s="270" t="s">
        <v>856</v>
      </c>
      <c r="AG419" s="271">
        <v>20</v>
      </c>
      <c r="AI419" s="278" t="str">
        <f t="shared" si="8"/>
        <v>41558Ε2ε (Β)154Sα16</v>
      </c>
      <c r="AJ419" s="287">
        <v>41558</v>
      </c>
      <c r="AK419" s="280" t="s">
        <v>1012</v>
      </c>
      <c r="AL419" s="281">
        <v>154</v>
      </c>
      <c r="AM419" s="282" t="s">
        <v>578</v>
      </c>
      <c r="AN419" s="283" t="s">
        <v>906</v>
      </c>
      <c r="AO419" s="283" t="s">
        <v>1636</v>
      </c>
      <c r="AP419" s="283">
        <v>7</v>
      </c>
      <c r="AQ419" s="567">
        <v>416</v>
      </c>
    </row>
    <row r="420" spans="32:43" x14ac:dyDescent="0.25">
      <c r="AF420" s="270" t="s">
        <v>857</v>
      </c>
      <c r="AG420" s="271">
        <v>10</v>
      </c>
      <c r="AI420" s="278" t="str">
        <f t="shared" si="8"/>
        <v>41558Ε2ε (Β)154Sκ14</v>
      </c>
      <c r="AJ420" s="287">
        <v>41558</v>
      </c>
      <c r="AK420" s="280" t="s">
        <v>1012</v>
      </c>
      <c r="AL420" s="281">
        <v>154</v>
      </c>
      <c r="AM420" s="282" t="s">
        <v>578</v>
      </c>
      <c r="AN420" s="283" t="s">
        <v>906</v>
      </c>
      <c r="AO420" s="283" t="s">
        <v>1639</v>
      </c>
      <c r="AP420" s="283">
        <v>10</v>
      </c>
      <c r="AQ420" s="567">
        <v>419</v>
      </c>
    </row>
    <row r="421" spans="32:43" x14ac:dyDescent="0.25">
      <c r="AF421" s="270" t="s">
        <v>1541</v>
      </c>
      <c r="AG421" s="271">
        <v>0</v>
      </c>
      <c r="AI421" s="278" t="str">
        <f t="shared" si="8"/>
        <v>41558Ε2ε (Β)154Sκ16</v>
      </c>
      <c r="AJ421" s="287">
        <v>41558</v>
      </c>
      <c r="AK421" s="280" t="s">
        <v>1012</v>
      </c>
      <c r="AL421" s="281">
        <v>154</v>
      </c>
      <c r="AM421" s="282" t="s">
        <v>578</v>
      </c>
      <c r="AN421" s="283" t="s">
        <v>906</v>
      </c>
      <c r="AO421" s="283" t="s">
        <v>1640</v>
      </c>
      <c r="AP421" s="283">
        <v>11</v>
      </c>
      <c r="AQ421" s="567">
        <v>420</v>
      </c>
    </row>
    <row r="422" spans="32:43" x14ac:dyDescent="0.25">
      <c r="AF422" s="270" t="s">
        <v>1449</v>
      </c>
      <c r="AG422" s="271">
        <v>0</v>
      </c>
      <c r="AI422" s="278" t="str">
        <f t="shared" si="8"/>
        <v>41558Ε2ε (Ε)244Sα12</v>
      </c>
      <c r="AJ422" s="287">
        <v>41558</v>
      </c>
      <c r="AK422" s="280" t="s">
        <v>1013</v>
      </c>
      <c r="AL422" s="281">
        <v>244</v>
      </c>
      <c r="AM422" s="282" t="s">
        <v>325</v>
      </c>
      <c r="AN422" s="283" t="s">
        <v>906</v>
      </c>
      <c r="AO422" s="283" t="s">
        <v>1634</v>
      </c>
      <c r="AP422" s="283">
        <v>5</v>
      </c>
      <c r="AQ422" s="567">
        <v>421</v>
      </c>
    </row>
    <row r="423" spans="32:43" x14ac:dyDescent="0.25">
      <c r="AF423" s="270" t="s">
        <v>1450</v>
      </c>
      <c r="AG423" s="271">
        <v>0</v>
      </c>
      <c r="AI423" s="278" t="str">
        <f t="shared" si="8"/>
        <v>41558Ε2ε (Ε)244Dα12</v>
      </c>
      <c r="AJ423" s="287">
        <v>41558</v>
      </c>
      <c r="AK423" s="280" t="s">
        <v>1013</v>
      </c>
      <c r="AL423" s="281">
        <v>244</v>
      </c>
      <c r="AM423" s="282" t="s">
        <v>325</v>
      </c>
      <c r="AN423" s="283" t="s">
        <v>913</v>
      </c>
      <c r="AO423" s="283" t="s">
        <v>1634</v>
      </c>
      <c r="AP423" s="283">
        <v>13</v>
      </c>
      <c r="AQ423" s="567">
        <v>422</v>
      </c>
    </row>
    <row r="424" spans="32:43" x14ac:dyDescent="0.25">
      <c r="AF424" s="270" t="s">
        <v>1451</v>
      </c>
      <c r="AG424" s="271">
        <v>0</v>
      </c>
      <c r="AI424" s="278" t="str">
        <f t="shared" si="8"/>
        <v>41558Ε2ε (Ε)244Sκ12</v>
      </c>
      <c r="AJ424" s="287">
        <v>41558</v>
      </c>
      <c r="AK424" s="280" t="s">
        <v>1013</v>
      </c>
      <c r="AL424" s="281">
        <v>244</v>
      </c>
      <c r="AM424" s="282" t="s">
        <v>325</v>
      </c>
      <c r="AN424" s="283" t="s">
        <v>906</v>
      </c>
      <c r="AO424" s="283" t="s">
        <v>1638</v>
      </c>
      <c r="AP424" s="283">
        <v>9</v>
      </c>
      <c r="AQ424" s="567">
        <v>426</v>
      </c>
    </row>
    <row r="425" spans="32:43" x14ac:dyDescent="0.25">
      <c r="AF425" s="270" t="s">
        <v>1461</v>
      </c>
      <c r="AG425" s="271">
        <v>0</v>
      </c>
      <c r="AI425" s="278" t="str">
        <f t="shared" si="8"/>
        <v>41558Ε2ε (Ε)244Dκ12</v>
      </c>
      <c r="AJ425" s="287">
        <v>41558</v>
      </c>
      <c r="AK425" s="280" t="s">
        <v>1013</v>
      </c>
      <c r="AL425" s="281">
        <v>244</v>
      </c>
      <c r="AM425" s="282" t="s">
        <v>325</v>
      </c>
      <c r="AN425" s="283" t="s">
        <v>913</v>
      </c>
      <c r="AO425" s="283" t="s">
        <v>1638</v>
      </c>
      <c r="AP425" s="283">
        <v>17</v>
      </c>
      <c r="AQ425" s="567">
        <v>427</v>
      </c>
    </row>
    <row r="426" spans="32:43" x14ac:dyDescent="0.25">
      <c r="AF426" s="270" t="s">
        <v>1462</v>
      </c>
      <c r="AG426" s="271">
        <v>0</v>
      </c>
      <c r="AI426" s="278" t="str">
        <f t="shared" si="8"/>
        <v>41558Ε2ε (Ε)256Sα14</v>
      </c>
      <c r="AJ426" s="287">
        <v>41558</v>
      </c>
      <c r="AK426" s="280" t="s">
        <v>1013</v>
      </c>
      <c r="AL426" s="281">
        <v>256</v>
      </c>
      <c r="AM426" s="282" t="s">
        <v>391</v>
      </c>
      <c r="AN426" s="283" t="s">
        <v>906</v>
      </c>
      <c r="AO426" s="283" t="s">
        <v>1635</v>
      </c>
      <c r="AP426" s="283">
        <v>6</v>
      </c>
      <c r="AQ426" s="567">
        <v>423</v>
      </c>
    </row>
    <row r="427" spans="32:43" x14ac:dyDescent="0.25">
      <c r="AF427" s="270" t="s">
        <v>1463</v>
      </c>
      <c r="AG427" s="271">
        <v>0</v>
      </c>
      <c r="AI427" s="278" t="str">
        <f t="shared" si="8"/>
        <v>41558Ε2ε (Ε)256Sα16</v>
      </c>
      <c r="AJ427" s="287">
        <v>41558</v>
      </c>
      <c r="AK427" s="280" t="s">
        <v>1013</v>
      </c>
      <c r="AL427" s="281">
        <v>256</v>
      </c>
      <c r="AM427" s="282" t="s">
        <v>391</v>
      </c>
      <c r="AN427" s="283" t="s">
        <v>906</v>
      </c>
      <c r="AO427" s="283" t="s">
        <v>1636</v>
      </c>
      <c r="AP427" s="283">
        <v>7</v>
      </c>
      <c r="AQ427" s="567">
        <v>424</v>
      </c>
    </row>
    <row r="428" spans="32:43" x14ac:dyDescent="0.25">
      <c r="AF428" s="270" t="s">
        <v>1464</v>
      </c>
      <c r="AG428" s="271">
        <v>0</v>
      </c>
      <c r="AI428" s="278" t="str">
        <f t="shared" si="8"/>
        <v>41558Ε2ε (Ε)256Dα16</v>
      </c>
      <c r="AJ428" s="287">
        <v>41558</v>
      </c>
      <c r="AK428" s="280" t="s">
        <v>1013</v>
      </c>
      <c r="AL428" s="281">
        <v>256</v>
      </c>
      <c r="AM428" s="282" t="s">
        <v>391</v>
      </c>
      <c r="AN428" s="283" t="s">
        <v>913</v>
      </c>
      <c r="AO428" s="283" t="s">
        <v>1636</v>
      </c>
      <c r="AP428" s="283">
        <v>15</v>
      </c>
      <c r="AQ428" s="567">
        <v>425</v>
      </c>
    </row>
    <row r="429" spans="32:43" x14ac:dyDescent="0.15">
      <c r="AF429" s="316"/>
      <c r="AG429" s="316"/>
      <c r="AI429" s="278" t="str">
        <f t="shared" si="8"/>
        <v>41558Ε2ε (Ε)256Sκ14</v>
      </c>
      <c r="AJ429" s="287">
        <v>41558</v>
      </c>
      <c r="AK429" s="280" t="s">
        <v>1013</v>
      </c>
      <c r="AL429" s="281">
        <v>256</v>
      </c>
      <c r="AM429" s="282" t="s">
        <v>391</v>
      </c>
      <c r="AN429" s="283" t="s">
        <v>906</v>
      </c>
      <c r="AO429" s="283" t="s">
        <v>1639</v>
      </c>
      <c r="AP429" s="283">
        <v>10</v>
      </c>
      <c r="AQ429" s="567">
        <v>428</v>
      </c>
    </row>
    <row r="430" spans="32:43" x14ac:dyDescent="0.25">
      <c r="AF430" s="272" t="s">
        <v>858</v>
      </c>
      <c r="AG430" s="273">
        <v>40</v>
      </c>
      <c r="AI430" s="278" t="str">
        <f t="shared" si="8"/>
        <v>41558Ε2ε (Ε)256Dκ14</v>
      </c>
      <c r="AJ430" s="287">
        <v>41558</v>
      </c>
      <c r="AK430" s="280" t="s">
        <v>1013</v>
      </c>
      <c r="AL430" s="281">
        <v>256</v>
      </c>
      <c r="AM430" s="282" t="s">
        <v>391</v>
      </c>
      <c r="AN430" s="283" t="s">
        <v>913</v>
      </c>
      <c r="AO430" s="283" t="s">
        <v>1639</v>
      </c>
      <c r="AP430" s="283">
        <v>18</v>
      </c>
      <c r="AQ430" s="567">
        <v>429</v>
      </c>
    </row>
    <row r="431" spans="32:43" x14ac:dyDescent="0.25">
      <c r="AF431" s="272" t="s">
        <v>859</v>
      </c>
      <c r="AG431" s="273">
        <v>35</v>
      </c>
      <c r="AI431" s="278" t="str">
        <f t="shared" si="8"/>
        <v>41558Ε2ε (Ε)256Sκ16</v>
      </c>
      <c r="AJ431" s="287">
        <v>41558</v>
      </c>
      <c r="AK431" s="280" t="s">
        <v>1013</v>
      </c>
      <c r="AL431" s="281">
        <v>256</v>
      </c>
      <c r="AM431" s="282" t="s">
        <v>391</v>
      </c>
      <c r="AN431" s="283" t="s">
        <v>906</v>
      </c>
      <c r="AO431" s="283" t="s">
        <v>1640</v>
      </c>
      <c r="AP431" s="283">
        <v>11</v>
      </c>
      <c r="AQ431" s="567">
        <v>430</v>
      </c>
    </row>
    <row r="432" spans="32:43" x14ac:dyDescent="0.25">
      <c r="AF432" s="272" t="s">
        <v>860</v>
      </c>
      <c r="AG432" s="273">
        <v>30</v>
      </c>
      <c r="AI432" s="278" t="str">
        <f t="shared" si="8"/>
        <v>41558Ε2ε (Ζ)307Sα12</v>
      </c>
      <c r="AJ432" s="287">
        <v>41558</v>
      </c>
      <c r="AK432" s="280" t="s">
        <v>1014</v>
      </c>
      <c r="AL432" s="281">
        <v>307</v>
      </c>
      <c r="AM432" s="282" t="s">
        <v>342</v>
      </c>
      <c r="AN432" s="283" t="s">
        <v>906</v>
      </c>
      <c r="AO432" s="283" t="s">
        <v>1634</v>
      </c>
      <c r="AP432" s="283">
        <v>5</v>
      </c>
      <c r="AQ432" s="567">
        <v>431</v>
      </c>
    </row>
    <row r="433" spans="32:43" x14ac:dyDescent="0.25">
      <c r="AF433" s="272" t="s">
        <v>861</v>
      </c>
      <c r="AG433" s="273">
        <v>25</v>
      </c>
      <c r="AI433" s="278" t="str">
        <f t="shared" si="8"/>
        <v>41558Ε2ε (Ζ)307Dα12</v>
      </c>
      <c r="AJ433" s="287">
        <v>41558</v>
      </c>
      <c r="AK433" s="280" t="s">
        <v>1014</v>
      </c>
      <c r="AL433" s="281">
        <v>307</v>
      </c>
      <c r="AM433" s="282" t="s">
        <v>342</v>
      </c>
      <c r="AN433" s="283" t="s">
        <v>913</v>
      </c>
      <c r="AO433" s="283" t="s">
        <v>1634</v>
      </c>
      <c r="AP433" s="283">
        <v>13</v>
      </c>
      <c r="AQ433" s="567">
        <v>432</v>
      </c>
    </row>
    <row r="434" spans="32:43" x14ac:dyDescent="0.25">
      <c r="AF434" s="272" t="s">
        <v>862</v>
      </c>
      <c r="AG434" s="273">
        <v>20</v>
      </c>
      <c r="AI434" s="278" t="str">
        <f t="shared" si="8"/>
        <v>41558Ε2ε (Ζ)307Sκ12</v>
      </c>
      <c r="AJ434" s="287">
        <v>41558</v>
      </c>
      <c r="AK434" s="280" t="s">
        <v>1014</v>
      </c>
      <c r="AL434" s="281">
        <v>307</v>
      </c>
      <c r="AM434" s="282" t="s">
        <v>342</v>
      </c>
      <c r="AN434" s="283" t="s">
        <v>906</v>
      </c>
      <c r="AO434" s="283" t="s">
        <v>1638</v>
      </c>
      <c r="AP434" s="283">
        <v>9</v>
      </c>
      <c r="AQ434" s="567">
        <v>436</v>
      </c>
    </row>
    <row r="435" spans="32:43" x14ac:dyDescent="0.25">
      <c r="AF435" s="272" t="s">
        <v>863</v>
      </c>
      <c r="AG435" s="273">
        <v>15</v>
      </c>
      <c r="AI435" s="278" t="str">
        <f t="shared" si="8"/>
        <v>41558Ε2ε (Ζ)307Dκ12</v>
      </c>
      <c r="AJ435" s="287">
        <v>41558</v>
      </c>
      <c r="AK435" s="280" t="s">
        <v>1014</v>
      </c>
      <c r="AL435" s="281">
        <v>307</v>
      </c>
      <c r="AM435" s="282" t="s">
        <v>342</v>
      </c>
      <c r="AN435" s="283" t="s">
        <v>913</v>
      </c>
      <c r="AO435" s="283" t="s">
        <v>1638</v>
      </c>
      <c r="AP435" s="283">
        <v>17</v>
      </c>
      <c r="AQ435" s="567">
        <v>437</v>
      </c>
    </row>
    <row r="436" spans="32:43" x14ac:dyDescent="0.25">
      <c r="AF436" s="272" t="s">
        <v>864</v>
      </c>
      <c r="AG436" s="273">
        <v>10</v>
      </c>
      <c r="AI436" s="278" t="str">
        <f t="shared" si="8"/>
        <v>41558Ε2ε (Ζ)309Sα14</v>
      </c>
      <c r="AJ436" s="287">
        <v>41558</v>
      </c>
      <c r="AK436" s="280" t="s">
        <v>1014</v>
      </c>
      <c r="AL436" s="281">
        <v>309</v>
      </c>
      <c r="AM436" s="282" t="s">
        <v>349</v>
      </c>
      <c r="AN436" s="283" t="s">
        <v>906</v>
      </c>
      <c r="AO436" s="283" t="s">
        <v>1635</v>
      </c>
      <c r="AP436" s="283">
        <v>6</v>
      </c>
      <c r="AQ436" s="567">
        <v>433</v>
      </c>
    </row>
    <row r="437" spans="32:43" x14ac:dyDescent="0.25">
      <c r="AF437" s="272" t="s">
        <v>865</v>
      </c>
      <c r="AG437" s="273">
        <v>5</v>
      </c>
      <c r="AI437" s="278" t="str">
        <f t="shared" si="8"/>
        <v>41558Ε2ε (Ζ)309Dα14</v>
      </c>
      <c r="AJ437" s="287">
        <v>41558</v>
      </c>
      <c r="AK437" s="280" t="s">
        <v>1014</v>
      </c>
      <c r="AL437" s="281">
        <v>309</v>
      </c>
      <c r="AM437" s="282" t="s">
        <v>349</v>
      </c>
      <c r="AN437" s="283" t="s">
        <v>913</v>
      </c>
      <c r="AO437" s="283" t="s">
        <v>1635</v>
      </c>
      <c r="AP437" s="283">
        <v>14</v>
      </c>
      <c r="AQ437" s="567">
        <v>434</v>
      </c>
    </row>
    <row r="438" spans="32:43" x14ac:dyDescent="0.25">
      <c r="AF438" s="272" t="s">
        <v>866</v>
      </c>
      <c r="AG438" s="273">
        <v>0</v>
      </c>
      <c r="AI438" s="278" t="str">
        <f t="shared" si="8"/>
        <v>41558Ε2ε (Ζ)309Sκ14</v>
      </c>
      <c r="AJ438" s="287">
        <v>41558</v>
      </c>
      <c r="AK438" s="280" t="s">
        <v>1014</v>
      </c>
      <c r="AL438" s="281">
        <v>309</v>
      </c>
      <c r="AM438" s="282" t="s">
        <v>349</v>
      </c>
      <c r="AN438" s="283" t="s">
        <v>906</v>
      </c>
      <c r="AO438" s="283" t="s">
        <v>1639</v>
      </c>
      <c r="AP438" s="283">
        <v>10</v>
      </c>
      <c r="AQ438" s="567">
        <v>438</v>
      </c>
    </row>
    <row r="439" spans="32:43" x14ac:dyDescent="0.25">
      <c r="AF439" s="272" t="s">
        <v>867</v>
      </c>
      <c r="AG439" s="273">
        <v>80</v>
      </c>
      <c r="AI439" s="278" t="str">
        <f t="shared" si="8"/>
        <v>41558Ε2ε (Ζ)310Sα16</v>
      </c>
      <c r="AJ439" s="287">
        <v>41558</v>
      </c>
      <c r="AK439" s="280" t="s">
        <v>1014</v>
      </c>
      <c r="AL439" s="281">
        <v>310</v>
      </c>
      <c r="AM439" s="282" t="s">
        <v>361</v>
      </c>
      <c r="AN439" s="283" t="s">
        <v>906</v>
      </c>
      <c r="AO439" s="283" t="s">
        <v>1636</v>
      </c>
      <c r="AP439" s="283">
        <v>7</v>
      </c>
      <c r="AQ439" s="567">
        <v>435</v>
      </c>
    </row>
    <row r="440" spans="32:43" x14ac:dyDescent="0.25">
      <c r="AF440" s="272" t="s">
        <v>868</v>
      </c>
      <c r="AG440" s="273">
        <v>70</v>
      </c>
      <c r="AI440" s="278" t="str">
        <f t="shared" si="8"/>
        <v>41558Ε2ε (Ζ)310Sκ16</v>
      </c>
      <c r="AJ440" s="287">
        <v>41558</v>
      </c>
      <c r="AK440" s="280" t="s">
        <v>1014</v>
      </c>
      <c r="AL440" s="281">
        <v>310</v>
      </c>
      <c r="AM440" s="282" t="s">
        <v>361</v>
      </c>
      <c r="AN440" s="283" t="s">
        <v>906</v>
      </c>
      <c r="AO440" s="283" t="s">
        <v>1640</v>
      </c>
      <c r="AP440" s="283">
        <v>11</v>
      </c>
      <c r="AQ440" s="567">
        <v>439</v>
      </c>
    </row>
    <row r="441" spans="32:43" x14ac:dyDescent="0.25">
      <c r="AF441" s="272" t="s">
        <v>869</v>
      </c>
      <c r="AG441" s="273">
        <v>60</v>
      </c>
      <c r="AI441" s="278" t="str">
        <f t="shared" si="8"/>
        <v>41566Ε3γ (Α)2Sα12</v>
      </c>
      <c r="AJ441" s="287">
        <v>41566</v>
      </c>
      <c r="AK441" s="280" t="s">
        <v>1015</v>
      </c>
      <c r="AL441" s="281">
        <v>2</v>
      </c>
      <c r="AM441" s="282" t="s">
        <v>1702</v>
      </c>
      <c r="AN441" s="283" t="s">
        <v>906</v>
      </c>
      <c r="AO441" s="283" t="s">
        <v>1634</v>
      </c>
      <c r="AP441" s="283">
        <v>5</v>
      </c>
      <c r="AQ441" s="567">
        <v>440</v>
      </c>
    </row>
    <row r="442" spans="32:43" x14ac:dyDescent="0.25">
      <c r="AF442" s="272" t="s">
        <v>870</v>
      </c>
      <c r="AG442" s="273">
        <v>50</v>
      </c>
      <c r="AI442" s="278" t="str">
        <f t="shared" si="8"/>
        <v>41566Ε3γ (Α)2Sα14</v>
      </c>
      <c r="AJ442" s="287">
        <v>41566</v>
      </c>
      <c r="AK442" s="280" t="s">
        <v>1015</v>
      </c>
      <c r="AL442" s="281">
        <v>2</v>
      </c>
      <c r="AM442" s="282" t="s">
        <v>1702</v>
      </c>
      <c r="AN442" s="283" t="s">
        <v>906</v>
      </c>
      <c r="AO442" s="283" t="s">
        <v>1635</v>
      </c>
      <c r="AP442" s="283">
        <v>6</v>
      </c>
      <c r="AQ442" s="567">
        <v>441</v>
      </c>
    </row>
    <row r="443" spans="32:43" x14ac:dyDescent="0.25">
      <c r="AF443" s="272" t="s">
        <v>871</v>
      </c>
      <c r="AG443" s="273">
        <v>40</v>
      </c>
      <c r="AI443" s="278" t="str">
        <f t="shared" si="8"/>
        <v>41566Ε3γ (Α)2Sκ12</v>
      </c>
      <c r="AJ443" s="287">
        <v>41566</v>
      </c>
      <c r="AK443" s="280" t="s">
        <v>1015</v>
      </c>
      <c r="AL443" s="281">
        <v>2</v>
      </c>
      <c r="AM443" s="282" t="s">
        <v>1702</v>
      </c>
      <c r="AN443" s="283" t="s">
        <v>906</v>
      </c>
      <c r="AO443" s="283" t="s">
        <v>1638</v>
      </c>
      <c r="AP443" s="283">
        <v>9</v>
      </c>
      <c r="AQ443" s="567">
        <v>442</v>
      </c>
    </row>
    <row r="444" spans="32:43" x14ac:dyDescent="0.25">
      <c r="AF444" s="272" t="s">
        <v>872</v>
      </c>
      <c r="AG444" s="273">
        <v>30</v>
      </c>
      <c r="AI444" s="278" t="str">
        <f t="shared" si="8"/>
        <v>41566Ε3γ (Β)3Sα12</v>
      </c>
      <c r="AJ444" s="287">
        <v>41566</v>
      </c>
      <c r="AK444" s="280" t="s">
        <v>1016</v>
      </c>
      <c r="AL444" s="281">
        <v>3</v>
      </c>
      <c r="AM444" s="282" t="s">
        <v>1703</v>
      </c>
      <c r="AN444" s="283" t="s">
        <v>906</v>
      </c>
      <c r="AO444" s="283" t="s">
        <v>1634</v>
      </c>
      <c r="AP444" s="283">
        <v>5</v>
      </c>
      <c r="AQ444" s="567">
        <v>443</v>
      </c>
    </row>
    <row r="445" spans="32:43" x14ac:dyDescent="0.25">
      <c r="AF445" s="272" t="s">
        <v>873</v>
      </c>
      <c r="AG445" s="273">
        <v>20</v>
      </c>
      <c r="AI445" s="278" t="str">
        <f t="shared" si="8"/>
        <v>41566Ε3γ (Β)3Sα14</v>
      </c>
      <c r="AJ445" s="287">
        <v>41566</v>
      </c>
      <c r="AK445" s="280" t="s">
        <v>1016</v>
      </c>
      <c r="AL445" s="281">
        <v>3</v>
      </c>
      <c r="AM445" s="282" t="s">
        <v>1703</v>
      </c>
      <c r="AN445" s="283" t="s">
        <v>906</v>
      </c>
      <c r="AO445" s="283" t="s">
        <v>1635</v>
      </c>
      <c r="AP445" s="283">
        <v>6</v>
      </c>
      <c r="AQ445" s="567">
        <v>444</v>
      </c>
    </row>
    <row r="446" spans="32:43" x14ac:dyDescent="0.25">
      <c r="AF446" s="272" t="s">
        <v>874</v>
      </c>
      <c r="AG446" s="273">
        <v>10</v>
      </c>
      <c r="AI446" s="278" t="str">
        <f t="shared" si="8"/>
        <v>41566Ε3γ (Β)3Sα16</v>
      </c>
      <c r="AJ446" s="287">
        <v>41566</v>
      </c>
      <c r="AK446" s="280" t="s">
        <v>1016</v>
      </c>
      <c r="AL446" s="281">
        <v>3</v>
      </c>
      <c r="AM446" s="282" t="s">
        <v>1703</v>
      </c>
      <c r="AN446" s="283" t="s">
        <v>906</v>
      </c>
      <c r="AO446" s="283" t="s">
        <v>1636</v>
      </c>
      <c r="AP446" s="283">
        <v>7</v>
      </c>
      <c r="AQ446" s="567">
        <v>445</v>
      </c>
    </row>
    <row r="447" spans="32:43" x14ac:dyDescent="0.25">
      <c r="AF447" s="272" t="s">
        <v>875</v>
      </c>
      <c r="AG447" s="273">
        <v>0</v>
      </c>
      <c r="AI447" s="278" t="str">
        <f t="shared" si="8"/>
        <v>41566Ε3γ (Β)3Sκ12</v>
      </c>
      <c r="AJ447" s="287">
        <v>41566</v>
      </c>
      <c r="AK447" s="280" t="s">
        <v>1016</v>
      </c>
      <c r="AL447" s="281">
        <v>3</v>
      </c>
      <c r="AM447" s="282" t="s">
        <v>1703</v>
      </c>
      <c r="AN447" s="283" t="s">
        <v>906</v>
      </c>
      <c r="AO447" s="283" t="s">
        <v>1638</v>
      </c>
      <c r="AP447" s="283">
        <v>9</v>
      </c>
      <c r="AQ447" s="567">
        <v>446</v>
      </c>
    </row>
    <row r="448" spans="32:43" x14ac:dyDescent="0.25">
      <c r="AF448" s="272" t="s">
        <v>876</v>
      </c>
      <c r="AG448" s="273">
        <v>160</v>
      </c>
      <c r="AI448" s="278" t="str">
        <f t="shared" si="8"/>
        <v>41566Ε3γ (Β)3Sκ14</v>
      </c>
      <c r="AJ448" s="287">
        <v>41566</v>
      </c>
      <c r="AK448" s="280" t="s">
        <v>1016</v>
      </c>
      <c r="AL448" s="281">
        <v>3</v>
      </c>
      <c r="AM448" s="282" t="s">
        <v>1703</v>
      </c>
      <c r="AN448" s="283" t="s">
        <v>906</v>
      </c>
      <c r="AO448" s="283" t="s">
        <v>1639</v>
      </c>
      <c r="AP448" s="283">
        <v>10</v>
      </c>
      <c r="AQ448" s="567">
        <v>447</v>
      </c>
    </row>
    <row r="449" spans="32:43" x14ac:dyDescent="0.25">
      <c r="AF449" s="272" t="s">
        <v>877</v>
      </c>
      <c r="AG449" s="273">
        <v>140</v>
      </c>
      <c r="AI449" s="278" t="str">
        <f t="shared" si="8"/>
        <v>41566Ε3γ (Β)3Sκ16</v>
      </c>
      <c r="AJ449" s="287">
        <v>41566</v>
      </c>
      <c r="AK449" s="280" t="s">
        <v>1016</v>
      </c>
      <c r="AL449" s="281">
        <v>3</v>
      </c>
      <c r="AM449" s="282" t="s">
        <v>1703</v>
      </c>
      <c r="AN449" s="283" t="s">
        <v>906</v>
      </c>
      <c r="AO449" s="283" t="s">
        <v>1640</v>
      </c>
      <c r="AP449" s="283">
        <v>11</v>
      </c>
      <c r="AQ449" s="567">
        <v>448</v>
      </c>
    </row>
    <row r="450" spans="32:43" x14ac:dyDescent="0.25">
      <c r="AF450" s="272" t="s">
        <v>878</v>
      </c>
      <c r="AG450" s="273">
        <v>120</v>
      </c>
      <c r="AI450" s="278" t="str">
        <f t="shared" si="8"/>
        <v>41566Ε3γ (Γ)4Sα12</v>
      </c>
      <c r="AJ450" s="287">
        <v>41566</v>
      </c>
      <c r="AK450" s="280" t="s">
        <v>1017</v>
      </c>
      <c r="AL450" s="281">
        <v>4</v>
      </c>
      <c r="AM450" s="282" t="s">
        <v>1704</v>
      </c>
      <c r="AN450" s="283" t="s">
        <v>906</v>
      </c>
      <c r="AO450" s="283" t="s">
        <v>1634</v>
      </c>
      <c r="AP450" s="283">
        <v>5</v>
      </c>
      <c r="AQ450" s="567">
        <v>449</v>
      </c>
    </row>
    <row r="451" spans="32:43" x14ac:dyDescent="0.25">
      <c r="AF451" s="272" t="s">
        <v>879</v>
      </c>
      <c r="AG451" s="273">
        <v>100</v>
      </c>
      <c r="AI451" s="278" t="str">
        <f t="shared" ref="AI451:AI514" si="9">AJ451&amp;AK451&amp;AL451&amp;AN451&amp;AO451</f>
        <v>41566Ε3γ (Γ)4Sα14</v>
      </c>
      <c r="AJ451" s="287">
        <v>41566</v>
      </c>
      <c r="AK451" s="280" t="s">
        <v>1017</v>
      </c>
      <c r="AL451" s="281">
        <v>4</v>
      </c>
      <c r="AM451" s="282" t="s">
        <v>1704</v>
      </c>
      <c r="AN451" s="283" t="s">
        <v>906</v>
      </c>
      <c r="AO451" s="283" t="s">
        <v>1635</v>
      </c>
      <c r="AP451" s="283">
        <v>6</v>
      </c>
      <c r="AQ451" s="567">
        <v>450</v>
      </c>
    </row>
    <row r="452" spans="32:43" x14ac:dyDescent="0.25">
      <c r="AF452" s="272" t="s">
        <v>880</v>
      </c>
      <c r="AG452" s="273">
        <v>80</v>
      </c>
      <c r="AI452" s="278" t="str">
        <f t="shared" si="9"/>
        <v>41566Ε3γ (Γ)4Sα16</v>
      </c>
      <c r="AJ452" s="287">
        <v>41566</v>
      </c>
      <c r="AK452" s="280" t="s">
        <v>1017</v>
      </c>
      <c r="AL452" s="281">
        <v>4</v>
      </c>
      <c r="AM452" s="282" t="s">
        <v>1704</v>
      </c>
      <c r="AN452" s="283" t="s">
        <v>906</v>
      </c>
      <c r="AO452" s="283" t="s">
        <v>1636</v>
      </c>
      <c r="AP452" s="283">
        <v>7</v>
      </c>
      <c r="AQ452" s="567">
        <v>451</v>
      </c>
    </row>
    <row r="453" spans="32:43" x14ac:dyDescent="0.25">
      <c r="AF453" s="272" t="s">
        <v>881</v>
      </c>
      <c r="AG453" s="273">
        <v>60</v>
      </c>
      <c r="AI453" s="278" t="str">
        <f t="shared" si="9"/>
        <v>41566Ε3γ (Γ)4Sκ12</v>
      </c>
      <c r="AJ453" s="287">
        <v>41566</v>
      </c>
      <c r="AK453" s="280" t="s">
        <v>1017</v>
      </c>
      <c r="AL453" s="281">
        <v>4</v>
      </c>
      <c r="AM453" s="282" t="s">
        <v>1704</v>
      </c>
      <c r="AN453" s="283" t="s">
        <v>906</v>
      </c>
      <c r="AO453" s="283" t="s">
        <v>1638</v>
      </c>
      <c r="AP453" s="283">
        <v>9</v>
      </c>
      <c r="AQ453" s="567">
        <v>452</v>
      </c>
    </row>
    <row r="454" spans="32:43" x14ac:dyDescent="0.25">
      <c r="AF454" s="272" t="s">
        <v>882</v>
      </c>
      <c r="AG454" s="273">
        <v>40</v>
      </c>
      <c r="AI454" s="278" t="str">
        <f t="shared" si="9"/>
        <v>41566Ε3γ (Γ)4Sκ14</v>
      </c>
      <c r="AJ454" s="287">
        <v>41566</v>
      </c>
      <c r="AK454" s="280" t="s">
        <v>1017</v>
      </c>
      <c r="AL454" s="281">
        <v>4</v>
      </c>
      <c r="AM454" s="282" t="s">
        <v>1704</v>
      </c>
      <c r="AN454" s="283" t="s">
        <v>906</v>
      </c>
      <c r="AO454" s="283" t="s">
        <v>1639</v>
      </c>
      <c r="AP454" s="283">
        <v>10</v>
      </c>
      <c r="AQ454" s="567">
        <v>453</v>
      </c>
    </row>
    <row r="455" spans="32:43" x14ac:dyDescent="0.25">
      <c r="AF455" s="272" t="s">
        <v>883</v>
      </c>
      <c r="AG455" s="273">
        <v>20</v>
      </c>
      <c r="AI455" s="278" t="str">
        <f t="shared" si="9"/>
        <v>41566Ε3γ (Δ)5Sα12</v>
      </c>
      <c r="AJ455" s="287">
        <v>41566</v>
      </c>
      <c r="AK455" s="280" t="s">
        <v>1018</v>
      </c>
      <c r="AL455" s="281">
        <v>5</v>
      </c>
      <c r="AM455" s="282" t="s">
        <v>1705</v>
      </c>
      <c r="AN455" s="283" t="s">
        <v>906</v>
      </c>
      <c r="AO455" s="283" t="s">
        <v>1634</v>
      </c>
      <c r="AP455" s="283">
        <v>5</v>
      </c>
      <c r="AQ455" s="567">
        <v>454</v>
      </c>
    </row>
    <row r="456" spans="32:43" x14ac:dyDescent="0.25">
      <c r="AF456" s="272" t="s">
        <v>884</v>
      </c>
      <c r="AG456" s="273">
        <v>0</v>
      </c>
      <c r="AI456" s="278" t="str">
        <f t="shared" si="9"/>
        <v>41566Ε3γ (Δ)5Sα14</v>
      </c>
      <c r="AJ456" s="287">
        <v>41566</v>
      </c>
      <c r="AK456" s="280" t="s">
        <v>1018</v>
      </c>
      <c r="AL456" s="281">
        <v>5</v>
      </c>
      <c r="AM456" s="282" t="s">
        <v>1705</v>
      </c>
      <c r="AN456" s="283" t="s">
        <v>906</v>
      </c>
      <c r="AO456" s="283" t="s">
        <v>1635</v>
      </c>
      <c r="AP456" s="283">
        <v>6</v>
      </c>
      <c r="AQ456" s="567">
        <v>455</v>
      </c>
    </row>
    <row r="457" spans="32:43" x14ac:dyDescent="0.25">
      <c r="AF457" s="272" t="s">
        <v>885</v>
      </c>
      <c r="AG457" s="273">
        <v>200</v>
      </c>
      <c r="AI457" s="278" t="str">
        <f t="shared" si="9"/>
        <v>41566Ε3γ (Δ)5Sα16</v>
      </c>
      <c r="AJ457" s="287">
        <v>41566</v>
      </c>
      <c r="AK457" s="280" t="s">
        <v>1018</v>
      </c>
      <c r="AL457" s="281">
        <v>5</v>
      </c>
      <c r="AM457" s="282" t="s">
        <v>1705</v>
      </c>
      <c r="AN457" s="283" t="s">
        <v>906</v>
      </c>
      <c r="AO457" s="283" t="s">
        <v>1636</v>
      </c>
      <c r="AP457" s="283">
        <v>7</v>
      </c>
      <c r="AQ457" s="567">
        <v>456</v>
      </c>
    </row>
    <row r="458" spans="32:43" x14ac:dyDescent="0.25">
      <c r="AF458" s="272" t="s">
        <v>886</v>
      </c>
      <c r="AG458" s="273">
        <v>175</v>
      </c>
      <c r="AI458" s="278" t="str">
        <f t="shared" si="9"/>
        <v>41566Ε3γ (Δ)5Sκ12</v>
      </c>
      <c r="AJ458" s="287">
        <v>41566</v>
      </c>
      <c r="AK458" s="280" t="s">
        <v>1018</v>
      </c>
      <c r="AL458" s="281">
        <v>5</v>
      </c>
      <c r="AM458" s="282" t="s">
        <v>1705</v>
      </c>
      <c r="AN458" s="283" t="s">
        <v>906</v>
      </c>
      <c r="AO458" s="283" t="s">
        <v>1638</v>
      </c>
      <c r="AP458" s="283">
        <v>9</v>
      </c>
      <c r="AQ458" s="567">
        <v>457</v>
      </c>
    </row>
    <row r="459" spans="32:43" x14ac:dyDescent="0.25">
      <c r="AF459" s="272" t="s">
        <v>887</v>
      </c>
      <c r="AG459" s="273">
        <v>150</v>
      </c>
      <c r="AI459" s="278" t="str">
        <f t="shared" si="9"/>
        <v>41566Ε3γ (Δ)5Sκ14</v>
      </c>
      <c r="AJ459" s="287">
        <v>41566</v>
      </c>
      <c r="AK459" s="280" t="s">
        <v>1018</v>
      </c>
      <c r="AL459" s="281">
        <v>5</v>
      </c>
      <c r="AM459" s="282" t="s">
        <v>1705</v>
      </c>
      <c r="AN459" s="283" t="s">
        <v>906</v>
      </c>
      <c r="AO459" s="283" t="s">
        <v>1639</v>
      </c>
      <c r="AP459" s="283">
        <v>10</v>
      </c>
      <c r="AQ459" s="567">
        <v>458</v>
      </c>
    </row>
    <row r="460" spans="32:43" x14ac:dyDescent="0.25">
      <c r="AF460" s="272" t="s">
        <v>888</v>
      </c>
      <c r="AG460" s="273">
        <v>125</v>
      </c>
      <c r="AI460" s="278" t="str">
        <f t="shared" si="9"/>
        <v>41566Ε3γ (Ε)6Sα12</v>
      </c>
      <c r="AJ460" s="287">
        <v>41566</v>
      </c>
      <c r="AK460" s="280" t="s">
        <v>1019</v>
      </c>
      <c r="AL460" s="281">
        <v>6</v>
      </c>
      <c r="AM460" s="282" t="s">
        <v>1706</v>
      </c>
      <c r="AN460" s="283" t="s">
        <v>906</v>
      </c>
      <c r="AO460" s="283" t="s">
        <v>1634</v>
      </c>
      <c r="AP460" s="283">
        <v>5</v>
      </c>
      <c r="AQ460" s="567">
        <v>459</v>
      </c>
    </row>
    <row r="461" spans="32:43" x14ac:dyDescent="0.25">
      <c r="AF461" s="272" t="s">
        <v>889</v>
      </c>
      <c r="AG461" s="273">
        <v>100</v>
      </c>
      <c r="AI461" s="278" t="str">
        <f t="shared" si="9"/>
        <v>41566Ε3γ (Ε)6Sκ12</v>
      </c>
      <c r="AJ461" s="287">
        <v>41566</v>
      </c>
      <c r="AK461" s="280" t="s">
        <v>1019</v>
      </c>
      <c r="AL461" s="281">
        <v>6</v>
      </c>
      <c r="AM461" s="282" t="s">
        <v>1706</v>
      </c>
      <c r="AN461" s="283" t="s">
        <v>906</v>
      </c>
      <c r="AO461" s="283" t="s">
        <v>1638</v>
      </c>
      <c r="AP461" s="283">
        <v>9</v>
      </c>
      <c r="AQ461" s="567">
        <v>460</v>
      </c>
    </row>
    <row r="462" spans="32:43" x14ac:dyDescent="0.25">
      <c r="AF462" s="272" t="s">
        <v>890</v>
      </c>
      <c r="AG462" s="273">
        <v>75</v>
      </c>
      <c r="AI462" s="278" t="str">
        <f t="shared" si="9"/>
        <v>41566Ε3γ (Ε)6Sκ14</v>
      </c>
      <c r="AJ462" s="287">
        <v>41566</v>
      </c>
      <c r="AK462" s="280" t="s">
        <v>1019</v>
      </c>
      <c r="AL462" s="281">
        <v>6</v>
      </c>
      <c r="AM462" s="282" t="s">
        <v>1706</v>
      </c>
      <c r="AN462" s="283" t="s">
        <v>906</v>
      </c>
      <c r="AO462" s="283" t="s">
        <v>1639</v>
      </c>
      <c r="AP462" s="283">
        <v>10</v>
      </c>
      <c r="AQ462" s="567">
        <v>461</v>
      </c>
    </row>
    <row r="463" spans="32:43" x14ac:dyDescent="0.25">
      <c r="AF463" s="272" t="s">
        <v>891</v>
      </c>
      <c r="AG463" s="273">
        <v>50</v>
      </c>
      <c r="AI463" s="278" t="str">
        <f t="shared" si="9"/>
        <v>41566Ε3γ (Ζ)8Sα12</v>
      </c>
      <c r="AJ463" s="287">
        <v>41566</v>
      </c>
      <c r="AK463" s="280" t="s">
        <v>1020</v>
      </c>
      <c r="AL463" s="281">
        <v>8</v>
      </c>
      <c r="AM463" s="282" t="s">
        <v>1708</v>
      </c>
      <c r="AN463" s="283" t="s">
        <v>906</v>
      </c>
      <c r="AO463" s="283" t="s">
        <v>1634</v>
      </c>
      <c r="AP463" s="283">
        <v>5</v>
      </c>
      <c r="AQ463" s="567">
        <v>462</v>
      </c>
    </row>
    <row r="464" spans="32:43" x14ac:dyDescent="0.25">
      <c r="AF464" s="272" t="s">
        <v>892</v>
      </c>
      <c r="AG464" s="273">
        <v>25</v>
      </c>
      <c r="AI464" s="278" t="str">
        <f t="shared" si="9"/>
        <v>41566Ε3γ (Ζ)8Sα14</v>
      </c>
      <c r="AJ464" s="287">
        <v>41566</v>
      </c>
      <c r="AK464" s="280" t="s">
        <v>1020</v>
      </c>
      <c r="AL464" s="281">
        <v>8</v>
      </c>
      <c r="AM464" s="282" t="s">
        <v>1708</v>
      </c>
      <c r="AN464" s="283" t="s">
        <v>906</v>
      </c>
      <c r="AO464" s="283" t="s">
        <v>1635</v>
      </c>
      <c r="AP464" s="283">
        <v>6</v>
      </c>
      <c r="AQ464" s="567">
        <v>463</v>
      </c>
    </row>
    <row r="465" spans="32:43" x14ac:dyDescent="0.25">
      <c r="AF465" s="272" t="s">
        <v>893</v>
      </c>
      <c r="AG465" s="273">
        <v>0</v>
      </c>
      <c r="AI465" s="278" t="str">
        <f t="shared" si="9"/>
        <v>41566Ε3γ (Ζ)8Sα16</v>
      </c>
      <c r="AJ465" s="287">
        <v>41566</v>
      </c>
      <c r="AK465" s="280" t="s">
        <v>1020</v>
      </c>
      <c r="AL465" s="281">
        <v>8</v>
      </c>
      <c r="AM465" s="282" t="s">
        <v>1708</v>
      </c>
      <c r="AN465" s="283" t="s">
        <v>906</v>
      </c>
      <c r="AO465" s="283" t="s">
        <v>1636</v>
      </c>
      <c r="AP465" s="283">
        <v>7</v>
      </c>
      <c r="AQ465" s="567">
        <v>464</v>
      </c>
    </row>
    <row r="466" spans="32:43" x14ac:dyDescent="0.25">
      <c r="AF466" s="272"/>
      <c r="AG466" s="273"/>
      <c r="AI466" s="278" t="str">
        <f t="shared" si="9"/>
        <v>41566Ε3γ (Ζ)8Sκ12</v>
      </c>
      <c r="AJ466" s="287">
        <v>41566</v>
      </c>
      <c r="AK466" s="280" t="s">
        <v>1020</v>
      </c>
      <c r="AL466" s="281">
        <v>8</v>
      </c>
      <c r="AM466" s="282" t="s">
        <v>1708</v>
      </c>
      <c r="AN466" s="283" t="s">
        <v>906</v>
      </c>
      <c r="AO466" s="283" t="s">
        <v>1638</v>
      </c>
      <c r="AP466" s="283">
        <v>9</v>
      </c>
      <c r="AQ466" s="567">
        <v>465</v>
      </c>
    </row>
    <row r="467" spans="32:43" x14ac:dyDescent="0.25">
      <c r="AF467" s="276" t="s">
        <v>894</v>
      </c>
      <c r="AI467" s="278" t="str">
        <f t="shared" si="9"/>
        <v>41566Ε3γ (Ζ)8Sκ14</v>
      </c>
      <c r="AJ467" s="287">
        <v>41566</v>
      </c>
      <c r="AK467" s="280" t="s">
        <v>1020</v>
      </c>
      <c r="AL467" s="281">
        <v>8</v>
      </c>
      <c r="AM467" s="282" t="s">
        <v>1708</v>
      </c>
      <c r="AN467" s="283" t="s">
        <v>906</v>
      </c>
      <c r="AO467" s="283" t="s">
        <v>1639</v>
      </c>
      <c r="AP467" s="283">
        <v>10</v>
      </c>
      <c r="AQ467" s="567">
        <v>466</v>
      </c>
    </row>
    <row r="468" spans="32:43" x14ac:dyDescent="0.25">
      <c r="AF468" s="274" t="s">
        <v>1483</v>
      </c>
      <c r="AG468" s="275">
        <v>18</v>
      </c>
      <c r="AI468" s="278" t="str">
        <f t="shared" si="9"/>
        <v>41566Ε3γ (Η)9Sα12</v>
      </c>
      <c r="AJ468" s="287">
        <v>41566</v>
      </c>
      <c r="AK468" s="280" t="s">
        <v>1021</v>
      </c>
      <c r="AL468" s="281">
        <v>9</v>
      </c>
      <c r="AM468" s="282" t="s">
        <v>1709</v>
      </c>
      <c r="AN468" s="283" t="s">
        <v>906</v>
      </c>
      <c r="AO468" s="283" t="s">
        <v>1634</v>
      </c>
      <c r="AP468" s="283">
        <v>5</v>
      </c>
      <c r="AQ468" s="567">
        <v>467</v>
      </c>
    </row>
    <row r="469" spans="32:43" x14ac:dyDescent="0.25">
      <c r="AF469" s="274" t="s">
        <v>1484</v>
      </c>
      <c r="AG469" s="275">
        <v>12</v>
      </c>
      <c r="AI469" s="278" t="str">
        <f t="shared" si="9"/>
        <v>41566Ε3γ (Η)9Sα14</v>
      </c>
      <c r="AJ469" s="287">
        <v>41566</v>
      </c>
      <c r="AK469" s="280" t="s">
        <v>1021</v>
      </c>
      <c r="AL469" s="281">
        <v>9</v>
      </c>
      <c r="AM469" s="282" t="s">
        <v>1709</v>
      </c>
      <c r="AN469" s="283" t="s">
        <v>906</v>
      </c>
      <c r="AO469" s="283" t="s">
        <v>1635</v>
      </c>
      <c r="AP469" s="283">
        <v>6</v>
      </c>
      <c r="AQ469" s="567">
        <v>468</v>
      </c>
    </row>
    <row r="470" spans="32:43" x14ac:dyDescent="0.25">
      <c r="AF470" s="274" t="s">
        <v>1485</v>
      </c>
      <c r="AG470" s="275">
        <v>6</v>
      </c>
      <c r="AI470" s="278" t="str">
        <f t="shared" si="9"/>
        <v>41566Ε3γ (Η)9Sα16</v>
      </c>
      <c r="AJ470" s="287">
        <v>41566</v>
      </c>
      <c r="AK470" s="280" t="s">
        <v>1021</v>
      </c>
      <c r="AL470" s="281">
        <v>9</v>
      </c>
      <c r="AM470" s="282" t="s">
        <v>1709</v>
      </c>
      <c r="AN470" s="283" t="s">
        <v>906</v>
      </c>
      <c r="AO470" s="283" t="s">
        <v>1636</v>
      </c>
      <c r="AP470" s="283">
        <v>7</v>
      </c>
      <c r="AQ470" s="567">
        <v>469</v>
      </c>
    </row>
    <row r="471" spans="32:43" x14ac:dyDescent="0.25">
      <c r="AF471" s="274" t="s">
        <v>1486</v>
      </c>
      <c r="AG471" s="275">
        <v>3</v>
      </c>
      <c r="AI471" s="278" t="str">
        <f t="shared" si="9"/>
        <v>41566Ε3γ (Η)9Sκ12</v>
      </c>
      <c r="AJ471" s="287">
        <v>41566</v>
      </c>
      <c r="AK471" s="280" t="s">
        <v>1021</v>
      </c>
      <c r="AL471" s="281">
        <v>9</v>
      </c>
      <c r="AM471" s="282" t="s">
        <v>1709</v>
      </c>
      <c r="AN471" s="283" t="s">
        <v>906</v>
      </c>
      <c r="AO471" s="283" t="s">
        <v>1638</v>
      </c>
      <c r="AP471" s="283">
        <v>9</v>
      </c>
      <c r="AQ471" s="567">
        <v>470</v>
      </c>
    </row>
    <row r="472" spans="32:43" x14ac:dyDescent="0.25">
      <c r="AF472" s="274" t="s">
        <v>1487</v>
      </c>
      <c r="AG472" s="275">
        <v>1</v>
      </c>
      <c r="AI472" s="278" t="str">
        <f t="shared" si="9"/>
        <v>41566Ε3γ (Η)9Sκ14</v>
      </c>
      <c r="AJ472" s="287">
        <v>41566</v>
      </c>
      <c r="AK472" s="280" t="s">
        <v>1021</v>
      </c>
      <c r="AL472" s="281">
        <v>9</v>
      </c>
      <c r="AM472" s="282" t="s">
        <v>1709</v>
      </c>
      <c r="AN472" s="283" t="s">
        <v>906</v>
      </c>
      <c r="AO472" s="283" t="s">
        <v>1639</v>
      </c>
      <c r="AP472" s="283">
        <v>10</v>
      </c>
      <c r="AQ472" s="567">
        <v>471</v>
      </c>
    </row>
    <row r="473" spans="32:43" x14ac:dyDescent="0.25">
      <c r="AF473" s="274" t="s">
        <v>1488</v>
      </c>
      <c r="AG473" s="275">
        <v>0.75</v>
      </c>
      <c r="AI473" s="278" t="str">
        <f t="shared" si="9"/>
        <v>41566Ε3γ (Η)9Sκ16</v>
      </c>
      <c r="AJ473" s="287">
        <v>41566</v>
      </c>
      <c r="AK473" s="280" t="s">
        <v>1021</v>
      </c>
      <c r="AL473" s="281">
        <v>9</v>
      </c>
      <c r="AM473" s="282" t="s">
        <v>1709</v>
      </c>
      <c r="AN473" s="283" t="s">
        <v>906</v>
      </c>
      <c r="AO473" s="283" t="s">
        <v>1640</v>
      </c>
      <c r="AP473" s="283">
        <v>11</v>
      </c>
      <c r="AQ473" s="567">
        <v>472</v>
      </c>
    </row>
    <row r="474" spans="32:43" x14ac:dyDescent="0.25">
      <c r="AF474" s="274" t="s">
        <v>1489</v>
      </c>
      <c r="AG474" s="275">
        <v>0.5</v>
      </c>
      <c r="AI474" s="278" t="str">
        <f t="shared" si="9"/>
        <v>41566Ε3γ (Θ)10Sα12</v>
      </c>
      <c r="AJ474" s="287">
        <v>41566</v>
      </c>
      <c r="AK474" s="280" t="s">
        <v>1022</v>
      </c>
      <c r="AL474" s="281">
        <v>10</v>
      </c>
      <c r="AM474" s="282" t="s">
        <v>1710</v>
      </c>
      <c r="AN474" s="283" t="s">
        <v>906</v>
      </c>
      <c r="AO474" s="283" t="s">
        <v>1634</v>
      </c>
      <c r="AP474" s="283">
        <v>5</v>
      </c>
      <c r="AQ474" s="567">
        <v>473</v>
      </c>
    </row>
    <row r="475" spans="32:43" x14ac:dyDescent="0.25">
      <c r="AF475" s="274" t="s">
        <v>1542</v>
      </c>
      <c r="AG475" s="275">
        <v>0</v>
      </c>
      <c r="AI475" s="278" t="str">
        <f t="shared" si="9"/>
        <v>41566Ε3γ (Θ)10Sα14</v>
      </c>
      <c r="AJ475" s="287">
        <v>41566</v>
      </c>
      <c r="AK475" s="280" t="s">
        <v>1022</v>
      </c>
      <c r="AL475" s="281">
        <v>10</v>
      </c>
      <c r="AM475" s="282" t="s">
        <v>1710</v>
      </c>
      <c r="AN475" s="283" t="s">
        <v>906</v>
      </c>
      <c r="AO475" s="283" t="s">
        <v>1635</v>
      </c>
      <c r="AP475" s="283">
        <v>6</v>
      </c>
      <c r="AQ475" s="567">
        <v>474</v>
      </c>
    </row>
    <row r="476" spans="32:43" x14ac:dyDescent="0.25">
      <c r="AF476" s="274" t="s">
        <v>1490</v>
      </c>
      <c r="AG476" s="275">
        <v>0.15</v>
      </c>
      <c r="AI476" s="278" t="str">
        <f t="shared" si="9"/>
        <v>41566Ε3γ (Θ)10Sα16</v>
      </c>
      <c r="AJ476" s="287">
        <v>41566</v>
      </c>
      <c r="AK476" s="280" t="s">
        <v>1022</v>
      </c>
      <c r="AL476" s="281">
        <v>10</v>
      </c>
      <c r="AM476" s="282" t="s">
        <v>1710</v>
      </c>
      <c r="AN476" s="283" t="s">
        <v>906</v>
      </c>
      <c r="AO476" s="283" t="s">
        <v>1636</v>
      </c>
      <c r="AP476" s="283">
        <v>7</v>
      </c>
      <c r="AQ476" s="567">
        <v>475</v>
      </c>
    </row>
    <row r="477" spans="32:43" x14ac:dyDescent="0.25">
      <c r="AF477" s="274" t="s">
        <v>1491</v>
      </c>
      <c r="AG477" s="275">
        <v>0.1</v>
      </c>
      <c r="AI477" s="278" t="str">
        <f t="shared" si="9"/>
        <v>41566Ε3γ (Θ)10Sκ12</v>
      </c>
      <c r="AJ477" s="287">
        <v>41566</v>
      </c>
      <c r="AK477" s="280" t="s">
        <v>1022</v>
      </c>
      <c r="AL477" s="281">
        <v>10</v>
      </c>
      <c r="AM477" s="282" t="s">
        <v>1710</v>
      </c>
      <c r="AN477" s="283" t="s">
        <v>906</v>
      </c>
      <c r="AO477" s="283" t="s">
        <v>1638</v>
      </c>
      <c r="AP477" s="283">
        <v>9</v>
      </c>
      <c r="AQ477" s="567">
        <v>476</v>
      </c>
    </row>
    <row r="478" spans="32:43" x14ac:dyDescent="0.25">
      <c r="AF478" s="274" t="s">
        <v>1492</v>
      </c>
      <c r="AG478" s="275">
        <v>5</v>
      </c>
      <c r="AI478" s="278" t="str">
        <f t="shared" si="9"/>
        <v>41566Ε3γ (Θ)10Sκ14</v>
      </c>
      <c r="AJ478" s="287">
        <v>41566</v>
      </c>
      <c r="AK478" s="280" t="s">
        <v>1022</v>
      </c>
      <c r="AL478" s="281">
        <v>10</v>
      </c>
      <c r="AM478" s="282" t="s">
        <v>1710</v>
      </c>
      <c r="AN478" s="283" t="s">
        <v>906</v>
      </c>
      <c r="AO478" s="283" t="s">
        <v>1639</v>
      </c>
      <c r="AP478" s="283">
        <v>10</v>
      </c>
      <c r="AQ478" s="567">
        <v>477</v>
      </c>
    </row>
    <row r="479" spans="32:43" x14ac:dyDescent="0.25">
      <c r="AF479" s="274" t="s">
        <v>1493</v>
      </c>
      <c r="AG479" s="275">
        <v>3</v>
      </c>
      <c r="AI479" s="278" t="str">
        <f t="shared" si="9"/>
        <v>41566Ε3γ (Θ)10Sκ16</v>
      </c>
      <c r="AJ479" s="287">
        <v>41566</v>
      </c>
      <c r="AK479" s="280" t="s">
        <v>1022</v>
      </c>
      <c r="AL479" s="281">
        <v>10</v>
      </c>
      <c r="AM479" s="282" t="s">
        <v>1710</v>
      </c>
      <c r="AN479" s="283" t="s">
        <v>906</v>
      </c>
      <c r="AO479" s="283" t="s">
        <v>1640</v>
      </c>
      <c r="AP479" s="283">
        <v>11</v>
      </c>
      <c r="AQ479" s="567">
        <v>478</v>
      </c>
    </row>
    <row r="480" spans="32:43" x14ac:dyDescent="0.25">
      <c r="AF480" s="274" t="s">
        <v>1494</v>
      </c>
      <c r="AG480" s="275">
        <v>1.5</v>
      </c>
      <c r="AI480" s="278" t="str">
        <f t="shared" si="9"/>
        <v>41566Ε3γ (ΙΑ)11Sα12</v>
      </c>
      <c r="AJ480" s="287">
        <v>41566</v>
      </c>
      <c r="AK480" s="280" t="s">
        <v>1023</v>
      </c>
      <c r="AL480" s="281">
        <v>11</v>
      </c>
      <c r="AM480" s="282" t="s">
        <v>1711</v>
      </c>
      <c r="AN480" s="283" t="s">
        <v>906</v>
      </c>
      <c r="AO480" s="283" t="s">
        <v>1634</v>
      </c>
      <c r="AP480" s="283">
        <v>5</v>
      </c>
      <c r="AQ480" s="567">
        <v>479</v>
      </c>
    </row>
    <row r="481" spans="32:43" x14ac:dyDescent="0.25">
      <c r="AF481" s="274" t="s">
        <v>1495</v>
      </c>
      <c r="AG481" s="275">
        <v>1</v>
      </c>
      <c r="AI481" s="278" t="str">
        <f t="shared" si="9"/>
        <v>41566Ε3γ (ΙΑ)11Sα14</v>
      </c>
      <c r="AJ481" s="287">
        <v>41566</v>
      </c>
      <c r="AK481" s="280" t="s">
        <v>1023</v>
      </c>
      <c r="AL481" s="281">
        <v>11</v>
      </c>
      <c r="AM481" s="282" t="s">
        <v>1711</v>
      </c>
      <c r="AN481" s="283" t="s">
        <v>906</v>
      </c>
      <c r="AO481" s="283" t="s">
        <v>1635</v>
      </c>
      <c r="AP481" s="283">
        <v>6</v>
      </c>
      <c r="AQ481" s="567">
        <v>480</v>
      </c>
    </row>
    <row r="482" spans="32:43" x14ac:dyDescent="0.25">
      <c r="AF482" s="274" t="s">
        <v>1496</v>
      </c>
      <c r="AG482" s="275">
        <v>0.75</v>
      </c>
      <c r="AI482" s="278" t="str">
        <f t="shared" si="9"/>
        <v>41566Ε3γ (ΙΑ)11Sα16</v>
      </c>
      <c r="AJ482" s="287">
        <v>41566</v>
      </c>
      <c r="AK482" s="280" t="s">
        <v>1023</v>
      </c>
      <c r="AL482" s="281">
        <v>11</v>
      </c>
      <c r="AM482" s="282" t="s">
        <v>1711</v>
      </c>
      <c r="AN482" s="283" t="s">
        <v>906</v>
      </c>
      <c r="AO482" s="283" t="s">
        <v>1636</v>
      </c>
      <c r="AP482" s="283">
        <v>7</v>
      </c>
      <c r="AQ482" s="567">
        <v>481</v>
      </c>
    </row>
    <row r="483" spans="32:43" x14ac:dyDescent="0.25">
      <c r="AF483" s="274" t="s">
        <v>1497</v>
      </c>
      <c r="AG483" s="275">
        <v>0.5</v>
      </c>
      <c r="AI483" s="278" t="str">
        <f t="shared" si="9"/>
        <v>41566Ε3γ (ΙΑ)11Sκ12</v>
      </c>
      <c r="AJ483" s="287">
        <v>41566</v>
      </c>
      <c r="AK483" s="280" t="s">
        <v>1023</v>
      </c>
      <c r="AL483" s="281">
        <v>11</v>
      </c>
      <c r="AM483" s="282" t="s">
        <v>1711</v>
      </c>
      <c r="AN483" s="283" t="s">
        <v>906</v>
      </c>
      <c r="AO483" s="283" t="s">
        <v>1638</v>
      </c>
      <c r="AP483" s="283">
        <v>9</v>
      </c>
      <c r="AQ483" s="567">
        <v>482</v>
      </c>
    </row>
    <row r="484" spans="32:43" x14ac:dyDescent="0.25">
      <c r="AF484" s="274" t="s">
        <v>1498</v>
      </c>
      <c r="AG484" s="275">
        <v>0</v>
      </c>
      <c r="AI484" s="278" t="str">
        <f t="shared" si="9"/>
        <v>41566Ε3γ (ΙΑ)11Sκ14</v>
      </c>
      <c r="AJ484" s="287">
        <v>41566</v>
      </c>
      <c r="AK484" s="280" t="s">
        <v>1023</v>
      </c>
      <c r="AL484" s="281">
        <v>11</v>
      </c>
      <c r="AM484" s="282" t="s">
        <v>1711</v>
      </c>
      <c r="AN484" s="283" t="s">
        <v>906</v>
      </c>
      <c r="AO484" s="283" t="s">
        <v>1639</v>
      </c>
      <c r="AP484" s="283">
        <v>10</v>
      </c>
      <c r="AQ484" s="567">
        <v>483</v>
      </c>
    </row>
    <row r="485" spans="32:43" x14ac:dyDescent="0.25">
      <c r="AF485" s="274" t="s">
        <v>1543</v>
      </c>
      <c r="AG485" s="275">
        <v>0</v>
      </c>
      <c r="AI485" s="278" t="str">
        <f t="shared" si="9"/>
        <v>41566Ε3γ (ΙΑ)11Sκ16</v>
      </c>
      <c r="AJ485" s="287">
        <v>41566</v>
      </c>
      <c r="AK485" s="280" t="s">
        <v>1023</v>
      </c>
      <c r="AL485" s="281">
        <v>11</v>
      </c>
      <c r="AM485" s="282" t="s">
        <v>1711</v>
      </c>
      <c r="AN485" s="283" t="s">
        <v>906</v>
      </c>
      <c r="AO485" s="283" t="s">
        <v>1640</v>
      </c>
      <c r="AP485" s="283">
        <v>11</v>
      </c>
      <c r="AQ485" s="567">
        <v>484</v>
      </c>
    </row>
    <row r="486" spans="32:43" x14ac:dyDescent="0.25">
      <c r="AF486" s="274" t="s">
        <v>1499</v>
      </c>
      <c r="AG486" s="275">
        <v>0.1</v>
      </c>
      <c r="AI486" s="278" t="str">
        <f t="shared" si="9"/>
        <v>41566Ε3γ (ΣΤ)7Sα12</v>
      </c>
      <c r="AJ486" s="287">
        <v>41566</v>
      </c>
      <c r="AK486" s="280" t="s">
        <v>1024</v>
      </c>
      <c r="AL486" s="281">
        <v>7</v>
      </c>
      <c r="AM486" s="282" t="s">
        <v>1707</v>
      </c>
      <c r="AN486" s="283" t="s">
        <v>906</v>
      </c>
      <c r="AO486" s="283" t="s">
        <v>1634</v>
      </c>
      <c r="AP486" s="283">
        <v>5</v>
      </c>
      <c r="AQ486" s="567">
        <v>485</v>
      </c>
    </row>
    <row r="487" spans="32:43" x14ac:dyDescent="0.25">
      <c r="AF487" s="274" t="s">
        <v>1500</v>
      </c>
      <c r="AG487" s="275">
        <v>0.05</v>
      </c>
      <c r="AI487" s="278" t="str">
        <f t="shared" si="9"/>
        <v>41566Ε3γ (ΣΤ)7Sα14</v>
      </c>
      <c r="AJ487" s="287">
        <v>41566</v>
      </c>
      <c r="AK487" s="280" t="s">
        <v>1024</v>
      </c>
      <c r="AL487" s="281">
        <v>7</v>
      </c>
      <c r="AM487" s="282" t="s">
        <v>1707</v>
      </c>
      <c r="AN487" s="283" t="s">
        <v>906</v>
      </c>
      <c r="AO487" s="283" t="s">
        <v>1635</v>
      </c>
      <c r="AP487" s="283">
        <v>6</v>
      </c>
      <c r="AQ487" s="567">
        <v>486</v>
      </c>
    </row>
    <row r="488" spans="32:43" x14ac:dyDescent="0.25">
      <c r="AF488" s="274" t="s">
        <v>1501</v>
      </c>
      <c r="AG488" s="275">
        <v>0</v>
      </c>
      <c r="AI488" s="278" t="str">
        <f t="shared" si="9"/>
        <v>41566Ε3γ (ΣΤ)7Sα16</v>
      </c>
      <c r="AJ488" s="287">
        <v>41566</v>
      </c>
      <c r="AK488" s="280" t="s">
        <v>1024</v>
      </c>
      <c r="AL488" s="281">
        <v>7</v>
      </c>
      <c r="AM488" s="282" t="s">
        <v>1707</v>
      </c>
      <c r="AN488" s="283" t="s">
        <v>906</v>
      </c>
      <c r="AO488" s="283" t="s">
        <v>1636</v>
      </c>
      <c r="AP488" s="283">
        <v>7</v>
      </c>
      <c r="AQ488" s="567">
        <v>487</v>
      </c>
    </row>
    <row r="489" spans="32:43" x14ac:dyDescent="0.25">
      <c r="AF489" s="274" t="s">
        <v>1502</v>
      </c>
      <c r="AG489" s="275">
        <v>0</v>
      </c>
      <c r="AI489" s="278" t="str">
        <f t="shared" si="9"/>
        <v>41566Ε3γ (ΣΤ)7Sκ12</v>
      </c>
      <c r="AJ489" s="287">
        <v>41566</v>
      </c>
      <c r="AK489" s="280" t="s">
        <v>1024</v>
      </c>
      <c r="AL489" s="281">
        <v>7</v>
      </c>
      <c r="AM489" s="282" t="s">
        <v>1707</v>
      </c>
      <c r="AN489" s="283" t="s">
        <v>906</v>
      </c>
      <c r="AO489" s="283" t="s">
        <v>1638</v>
      </c>
      <c r="AP489" s="283">
        <v>9</v>
      </c>
      <c r="AQ489" s="567">
        <v>488</v>
      </c>
    </row>
    <row r="490" spans="32:43" x14ac:dyDescent="0.25">
      <c r="AF490" s="274" t="s">
        <v>1503</v>
      </c>
      <c r="AG490" s="275">
        <v>18</v>
      </c>
      <c r="AI490" s="278" t="str">
        <f t="shared" si="9"/>
        <v>41566Ε3γ (ΣΤ)7Sκ14</v>
      </c>
      <c r="AJ490" s="287">
        <v>41566</v>
      </c>
      <c r="AK490" s="280" t="s">
        <v>1024</v>
      </c>
      <c r="AL490" s="281">
        <v>7</v>
      </c>
      <c r="AM490" s="282" t="s">
        <v>1707</v>
      </c>
      <c r="AN490" s="283" t="s">
        <v>906</v>
      </c>
      <c r="AO490" s="283" t="s">
        <v>1639</v>
      </c>
      <c r="AP490" s="283">
        <v>10</v>
      </c>
      <c r="AQ490" s="567">
        <v>489</v>
      </c>
    </row>
    <row r="491" spans="32:43" x14ac:dyDescent="0.25">
      <c r="AF491" s="274" t="s">
        <v>1504</v>
      </c>
      <c r="AG491" s="275">
        <v>12</v>
      </c>
      <c r="AI491" s="278" t="str">
        <f t="shared" si="9"/>
        <v>41566Ε3γ (ΣΤ)7Sκ16</v>
      </c>
      <c r="AJ491" s="287">
        <v>41566</v>
      </c>
      <c r="AK491" s="280" t="s">
        <v>1024</v>
      </c>
      <c r="AL491" s="281">
        <v>7</v>
      </c>
      <c r="AM491" s="282" t="s">
        <v>1707</v>
      </c>
      <c r="AN491" s="283" t="s">
        <v>906</v>
      </c>
      <c r="AO491" s="283" t="s">
        <v>1640</v>
      </c>
      <c r="AP491" s="283">
        <v>11</v>
      </c>
      <c r="AQ491" s="567">
        <v>490</v>
      </c>
    </row>
    <row r="492" spans="32:43" x14ac:dyDescent="0.25">
      <c r="AF492" s="274" t="s">
        <v>1505</v>
      </c>
      <c r="AG492" s="275">
        <v>6</v>
      </c>
      <c r="AI492" s="278" t="str">
        <f t="shared" si="9"/>
        <v>41568TE (HERODOTOU)15Sκ14</v>
      </c>
      <c r="AJ492" s="287">
        <v>41568</v>
      </c>
      <c r="AK492" s="280" t="s">
        <v>942</v>
      </c>
      <c r="AL492" s="281">
        <v>15</v>
      </c>
      <c r="AM492" s="282" t="s">
        <v>1699</v>
      </c>
      <c r="AN492" s="283" t="s">
        <v>906</v>
      </c>
      <c r="AO492" s="283" t="s">
        <v>1639</v>
      </c>
      <c r="AP492" s="283">
        <v>10</v>
      </c>
      <c r="AQ492" s="567">
        <v>491</v>
      </c>
    </row>
    <row r="493" spans="32:43" x14ac:dyDescent="0.25">
      <c r="AF493" s="274" t="s">
        <v>1506</v>
      </c>
      <c r="AG493" s="275">
        <v>3</v>
      </c>
      <c r="AI493" s="278" t="str">
        <f t="shared" si="9"/>
        <v>41568TE (SWISS)15Sκ16</v>
      </c>
      <c r="AJ493" s="287">
        <v>41568</v>
      </c>
      <c r="AK493" s="280" t="s">
        <v>1025</v>
      </c>
      <c r="AL493" s="281">
        <v>15</v>
      </c>
      <c r="AM493" s="282" t="s">
        <v>1699</v>
      </c>
      <c r="AN493" s="283" t="s">
        <v>906</v>
      </c>
      <c r="AO493" s="283" t="s">
        <v>1640</v>
      </c>
      <c r="AP493" s="283">
        <v>11</v>
      </c>
      <c r="AQ493" s="567">
        <v>492</v>
      </c>
    </row>
    <row r="494" spans="32:43" x14ac:dyDescent="0.25">
      <c r="AF494" s="274" t="s">
        <v>1507</v>
      </c>
      <c r="AG494" s="275">
        <v>1</v>
      </c>
      <c r="AI494" s="278" t="str">
        <f t="shared" si="9"/>
        <v>41568TE (SWISS)15Dκ16</v>
      </c>
      <c r="AJ494" s="287">
        <v>41568</v>
      </c>
      <c r="AK494" s="280" t="s">
        <v>1025</v>
      </c>
      <c r="AL494" s="281">
        <v>15</v>
      </c>
      <c r="AM494" s="282" t="s">
        <v>1699</v>
      </c>
      <c r="AN494" s="283" t="s">
        <v>913</v>
      </c>
      <c r="AO494" s="283" t="s">
        <v>1640</v>
      </c>
      <c r="AP494" s="283">
        <v>19</v>
      </c>
      <c r="AQ494" s="567">
        <v>493</v>
      </c>
    </row>
    <row r="495" spans="32:43" x14ac:dyDescent="0.25">
      <c r="AF495" s="274" t="s">
        <v>1508</v>
      </c>
      <c r="AG495" s="275">
        <v>0</v>
      </c>
      <c r="AI495" s="278" t="str">
        <f t="shared" si="9"/>
        <v>41575TE (DAVOS)15Sα14</v>
      </c>
      <c r="AJ495" s="287">
        <v>41575</v>
      </c>
      <c r="AK495" s="280" t="s">
        <v>1026</v>
      </c>
      <c r="AL495" s="281">
        <v>15</v>
      </c>
      <c r="AM495" s="282" t="s">
        <v>1699</v>
      </c>
      <c r="AN495" s="283" t="s">
        <v>906</v>
      </c>
      <c r="AO495" s="283" t="s">
        <v>1635</v>
      </c>
      <c r="AP495" s="283">
        <v>6</v>
      </c>
      <c r="AQ495" s="567">
        <v>494</v>
      </c>
    </row>
    <row r="496" spans="32:43" x14ac:dyDescent="0.25">
      <c r="AF496" s="274" t="s">
        <v>1509</v>
      </c>
      <c r="AG496" s="275">
        <v>0</v>
      </c>
      <c r="AI496" s="278" t="str">
        <f t="shared" si="9"/>
        <v>41575TE (HERODOTOU)15Sκ14</v>
      </c>
      <c r="AJ496" s="287">
        <v>41575</v>
      </c>
      <c r="AK496" s="280" t="s">
        <v>942</v>
      </c>
      <c r="AL496" s="281">
        <v>15</v>
      </c>
      <c r="AM496" s="282" t="s">
        <v>1699</v>
      </c>
      <c r="AN496" s="283" t="s">
        <v>906</v>
      </c>
      <c r="AO496" s="283" t="s">
        <v>1639</v>
      </c>
      <c r="AP496" s="283">
        <v>10</v>
      </c>
      <c r="AQ496" s="567">
        <v>495</v>
      </c>
    </row>
    <row r="497" spans="32:43" x14ac:dyDescent="0.25">
      <c r="AF497" s="274" t="s">
        <v>1544</v>
      </c>
      <c r="AG497" s="275">
        <v>0</v>
      </c>
      <c r="AI497" s="278" t="str">
        <f t="shared" si="9"/>
        <v>41582ITF (MATAN)14Sα18</v>
      </c>
      <c r="AJ497" s="287">
        <v>41582</v>
      </c>
      <c r="AK497" s="280" t="s">
        <v>1027</v>
      </c>
      <c r="AL497" s="281">
        <v>14</v>
      </c>
      <c r="AM497" s="282" t="s">
        <v>908</v>
      </c>
      <c r="AN497" s="283" t="s">
        <v>906</v>
      </c>
      <c r="AO497" s="283" t="s">
        <v>1637</v>
      </c>
      <c r="AP497" s="283">
        <v>8</v>
      </c>
      <c r="AQ497" s="567">
        <v>496</v>
      </c>
    </row>
    <row r="498" spans="32:43" x14ac:dyDescent="0.25">
      <c r="AF498" s="274" t="s">
        <v>1511</v>
      </c>
      <c r="AG498" s="275">
        <v>0</v>
      </c>
      <c r="AI498" s="278" t="str">
        <f t="shared" si="9"/>
        <v>41582ITF (MATAN)14Dα18</v>
      </c>
      <c r="AJ498" s="287">
        <v>41582</v>
      </c>
      <c r="AK498" s="280" t="s">
        <v>1027</v>
      </c>
      <c r="AL498" s="281">
        <v>14</v>
      </c>
      <c r="AM498" s="282" t="s">
        <v>908</v>
      </c>
      <c r="AN498" s="283" t="s">
        <v>913</v>
      </c>
      <c r="AO498" s="283" t="s">
        <v>1637</v>
      </c>
      <c r="AP498" s="283">
        <v>16</v>
      </c>
      <c r="AQ498" s="567">
        <v>497</v>
      </c>
    </row>
    <row r="499" spans="32:43" x14ac:dyDescent="0.25">
      <c r="AF499" s="274" t="s">
        <v>1510</v>
      </c>
      <c r="AG499" s="275">
        <v>0</v>
      </c>
      <c r="AI499" s="278" t="str">
        <f t="shared" si="9"/>
        <v>41582TE (FAMAGUSTA)15Sα14</v>
      </c>
      <c r="AJ499" s="287">
        <v>41582</v>
      </c>
      <c r="AK499" s="280" t="s">
        <v>946</v>
      </c>
      <c r="AL499" s="281">
        <v>15</v>
      </c>
      <c r="AM499" s="282" t="s">
        <v>1699</v>
      </c>
      <c r="AN499" s="283" t="s">
        <v>906</v>
      </c>
      <c r="AO499" s="283" t="s">
        <v>1635</v>
      </c>
      <c r="AP499" s="283">
        <v>6</v>
      </c>
      <c r="AQ499" s="567">
        <v>498</v>
      </c>
    </row>
    <row r="500" spans="32:43" x14ac:dyDescent="0.25">
      <c r="AF500" s="274" t="s">
        <v>1512</v>
      </c>
      <c r="AG500" s="275">
        <v>5</v>
      </c>
      <c r="AI500" s="278" t="str">
        <f t="shared" si="9"/>
        <v>41582TE (FAMAGUSTA)15Sκ14</v>
      </c>
      <c r="AJ500" s="287">
        <v>41582</v>
      </c>
      <c r="AK500" s="280" t="s">
        <v>946</v>
      </c>
      <c r="AL500" s="281">
        <v>15</v>
      </c>
      <c r="AM500" s="282" t="s">
        <v>1699</v>
      </c>
      <c r="AN500" s="283" t="s">
        <v>906</v>
      </c>
      <c r="AO500" s="283" t="s">
        <v>1639</v>
      </c>
      <c r="AP500" s="283">
        <v>10</v>
      </c>
      <c r="AQ500" s="567">
        <v>499</v>
      </c>
    </row>
    <row r="501" spans="32:43" x14ac:dyDescent="0.25">
      <c r="AF501" s="274" t="s">
        <v>1513</v>
      </c>
      <c r="AG501" s="275">
        <v>3</v>
      </c>
      <c r="AI501" s="278" t="str">
        <f t="shared" si="9"/>
        <v>41586Ε2ζ (Β)151Sα14</v>
      </c>
      <c r="AJ501" s="287">
        <v>41586</v>
      </c>
      <c r="AK501" s="280" t="s">
        <v>1028</v>
      </c>
      <c r="AL501" s="281">
        <v>151</v>
      </c>
      <c r="AM501" s="282" t="s">
        <v>302</v>
      </c>
      <c r="AN501" s="283" t="s">
        <v>906</v>
      </c>
      <c r="AO501" s="283" t="s">
        <v>1635</v>
      </c>
      <c r="AP501" s="283">
        <v>6</v>
      </c>
      <c r="AQ501" s="567">
        <v>500</v>
      </c>
    </row>
    <row r="502" spans="32:43" x14ac:dyDescent="0.25">
      <c r="AF502" s="274" t="s">
        <v>1514</v>
      </c>
      <c r="AG502" s="275">
        <v>1.5</v>
      </c>
      <c r="AI502" s="278" t="str">
        <f t="shared" si="9"/>
        <v>41586Ε2ζ (Β)151Dα14</v>
      </c>
      <c r="AJ502" s="287">
        <v>41586</v>
      </c>
      <c r="AK502" s="280" t="s">
        <v>1028</v>
      </c>
      <c r="AL502" s="281">
        <v>151</v>
      </c>
      <c r="AM502" s="282" t="s">
        <v>302</v>
      </c>
      <c r="AN502" s="283" t="s">
        <v>913</v>
      </c>
      <c r="AO502" s="283" t="s">
        <v>1635</v>
      </c>
      <c r="AP502" s="283">
        <v>14</v>
      </c>
      <c r="AQ502" s="567">
        <v>501</v>
      </c>
    </row>
    <row r="503" spans="32:43" x14ac:dyDescent="0.25">
      <c r="AF503" s="274" t="s">
        <v>1515</v>
      </c>
      <c r="AG503" s="275">
        <v>1</v>
      </c>
      <c r="AI503" s="278" t="str">
        <f t="shared" si="9"/>
        <v>41586Ε2ζ (Β)151Sκ14</v>
      </c>
      <c r="AJ503" s="287">
        <v>41586</v>
      </c>
      <c r="AK503" s="280" t="s">
        <v>1028</v>
      </c>
      <c r="AL503" s="281">
        <v>151</v>
      </c>
      <c r="AM503" s="282" t="s">
        <v>302</v>
      </c>
      <c r="AN503" s="283" t="s">
        <v>906</v>
      </c>
      <c r="AO503" s="283" t="s">
        <v>1639</v>
      </c>
      <c r="AP503" s="283">
        <v>10</v>
      </c>
      <c r="AQ503" s="567">
        <v>502</v>
      </c>
    </row>
    <row r="504" spans="32:43" x14ac:dyDescent="0.25">
      <c r="AF504" s="274" t="s">
        <v>1516</v>
      </c>
      <c r="AG504" s="275">
        <v>0.75</v>
      </c>
      <c r="AI504" s="278" t="str">
        <f t="shared" si="9"/>
        <v>41586Ε2ζ (Β)151Dκ14</v>
      </c>
      <c r="AJ504" s="287">
        <v>41586</v>
      </c>
      <c r="AK504" s="280" t="s">
        <v>1028</v>
      </c>
      <c r="AL504" s="281">
        <v>151</v>
      </c>
      <c r="AM504" s="282" t="s">
        <v>302</v>
      </c>
      <c r="AN504" s="283" t="s">
        <v>913</v>
      </c>
      <c r="AO504" s="283" t="s">
        <v>1639</v>
      </c>
      <c r="AP504" s="283">
        <v>18</v>
      </c>
      <c r="AQ504" s="567">
        <v>503</v>
      </c>
    </row>
    <row r="505" spans="32:43" x14ac:dyDescent="0.25">
      <c r="AF505" s="274" t="s">
        <v>1517</v>
      </c>
      <c r="AG505" s="275">
        <v>0</v>
      </c>
      <c r="AI505" s="278" t="str">
        <f t="shared" si="9"/>
        <v>41586Ε2ζ (Δ)217Sα12</v>
      </c>
      <c r="AJ505" s="287">
        <v>41586</v>
      </c>
      <c r="AK505" s="280" t="s">
        <v>1029</v>
      </c>
      <c r="AL505" s="281">
        <v>217</v>
      </c>
      <c r="AM505" s="282" t="s">
        <v>290</v>
      </c>
      <c r="AN505" s="283" t="s">
        <v>906</v>
      </c>
      <c r="AO505" s="283" t="s">
        <v>1634</v>
      </c>
      <c r="AP505" s="283">
        <v>5</v>
      </c>
      <c r="AQ505" s="567">
        <v>504</v>
      </c>
    </row>
    <row r="506" spans="32:43" x14ac:dyDescent="0.25">
      <c r="AF506" s="274" t="s">
        <v>1518</v>
      </c>
      <c r="AG506" s="275">
        <v>0</v>
      </c>
      <c r="AI506" s="278" t="str">
        <f t="shared" si="9"/>
        <v>41586Ε2ζ (Δ)217Dα12</v>
      </c>
      <c r="AJ506" s="287">
        <v>41586</v>
      </c>
      <c r="AK506" s="280" t="s">
        <v>1029</v>
      </c>
      <c r="AL506" s="281">
        <v>217</v>
      </c>
      <c r="AM506" s="282" t="s">
        <v>290</v>
      </c>
      <c r="AN506" s="283" t="s">
        <v>913</v>
      </c>
      <c r="AO506" s="283" t="s">
        <v>1634</v>
      </c>
      <c r="AP506" s="283">
        <v>13</v>
      </c>
      <c r="AQ506" s="567">
        <v>505</v>
      </c>
    </row>
    <row r="507" spans="32:43" x14ac:dyDescent="0.25">
      <c r="AF507" s="274" t="s">
        <v>1545</v>
      </c>
      <c r="AG507" s="275">
        <v>0</v>
      </c>
      <c r="AI507" s="278" t="str">
        <f t="shared" si="9"/>
        <v>41586Ε2ζ (Δ)217Sα16</v>
      </c>
      <c r="AJ507" s="287">
        <v>41586</v>
      </c>
      <c r="AK507" s="280" t="s">
        <v>1029</v>
      </c>
      <c r="AL507" s="281">
        <v>217</v>
      </c>
      <c r="AM507" s="282" t="s">
        <v>290</v>
      </c>
      <c r="AN507" s="283" t="s">
        <v>906</v>
      </c>
      <c r="AO507" s="283" t="s">
        <v>1636</v>
      </c>
      <c r="AP507" s="283">
        <v>7</v>
      </c>
      <c r="AQ507" s="567">
        <v>506</v>
      </c>
    </row>
    <row r="508" spans="32:43" x14ac:dyDescent="0.25">
      <c r="AF508" s="274" t="s">
        <v>1520</v>
      </c>
      <c r="AG508" s="275">
        <v>0</v>
      </c>
      <c r="AI508" s="278" t="str">
        <f t="shared" si="9"/>
        <v>41586Ε2ζ (Δ)217Sκ12</v>
      </c>
      <c r="AJ508" s="287">
        <v>41586</v>
      </c>
      <c r="AK508" s="280" t="s">
        <v>1029</v>
      </c>
      <c r="AL508" s="281">
        <v>217</v>
      </c>
      <c r="AM508" s="282" t="s">
        <v>290</v>
      </c>
      <c r="AN508" s="283" t="s">
        <v>906</v>
      </c>
      <c r="AO508" s="283" t="s">
        <v>1638</v>
      </c>
      <c r="AP508" s="283">
        <v>9</v>
      </c>
      <c r="AQ508" s="567">
        <v>507</v>
      </c>
    </row>
    <row r="509" spans="32:43" x14ac:dyDescent="0.25">
      <c r="AF509" s="274" t="s">
        <v>1519</v>
      </c>
      <c r="AG509" s="275">
        <v>0</v>
      </c>
      <c r="AI509" s="278" t="str">
        <f t="shared" si="9"/>
        <v>41586Ε2ζ (Δ)217Sκ16</v>
      </c>
      <c r="AJ509" s="287">
        <v>41586</v>
      </c>
      <c r="AK509" s="280" t="s">
        <v>1029</v>
      </c>
      <c r="AL509" s="281">
        <v>217</v>
      </c>
      <c r="AM509" s="282" t="s">
        <v>290</v>
      </c>
      <c r="AN509" s="283" t="s">
        <v>906</v>
      </c>
      <c r="AO509" s="283" t="s">
        <v>1640</v>
      </c>
      <c r="AP509" s="283">
        <v>11</v>
      </c>
      <c r="AQ509" s="567">
        <v>508</v>
      </c>
    </row>
    <row r="510" spans="32:43" x14ac:dyDescent="0.25">
      <c r="AF510" s="274" t="s">
        <v>1521</v>
      </c>
      <c r="AG510" s="275">
        <v>0</v>
      </c>
      <c r="AI510" s="278" t="str">
        <f t="shared" si="9"/>
        <v>41586Ε2ζ (Ζ)305Sα12</v>
      </c>
      <c r="AJ510" s="287">
        <v>41586</v>
      </c>
      <c r="AK510" s="280" t="s">
        <v>1030</v>
      </c>
      <c r="AL510" s="281">
        <v>305</v>
      </c>
      <c r="AM510" s="282" t="s">
        <v>262</v>
      </c>
      <c r="AN510" s="283" t="s">
        <v>906</v>
      </c>
      <c r="AO510" s="283" t="s">
        <v>1634</v>
      </c>
      <c r="AP510" s="283">
        <v>5</v>
      </c>
      <c r="AQ510" s="567">
        <v>509</v>
      </c>
    </row>
    <row r="511" spans="32:43" x14ac:dyDescent="0.25">
      <c r="AF511" s="274" t="s">
        <v>1522</v>
      </c>
      <c r="AG511" s="275">
        <v>0</v>
      </c>
      <c r="AI511" s="278" t="str">
        <f t="shared" si="9"/>
        <v>41586Ε2ζ (Ζ)305Dα12</v>
      </c>
      <c r="AJ511" s="287">
        <v>41586</v>
      </c>
      <c r="AK511" s="280" t="s">
        <v>1030</v>
      </c>
      <c r="AL511" s="281">
        <v>305</v>
      </c>
      <c r="AM511" s="282" t="s">
        <v>262</v>
      </c>
      <c r="AN511" s="283" t="s">
        <v>913</v>
      </c>
      <c r="AO511" s="283" t="s">
        <v>1634</v>
      </c>
      <c r="AP511" s="283">
        <v>13</v>
      </c>
      <c r="AQ511" s="567">
        <v>510</v>
      </c>
    </row>
    <row r="512" spans="32:43" x14ac:dyDescent="0.25">
      <c r="AI512" s="278" t="str">
        <f t="shared" si="9"/>
        <v>41586Ε2ζ (Ζ)305Sα14</v>
      </c>
      <c r="AJ512" s="287">
        <v>41586</v>
      </c>
      <c r="AK512" s="280" t="s">
        <v>1030</v>
      </c>
      <c r="AL512" s="281">
        <v>305</v>
      </c>
      <c r="AM512" s="282" t="s">
        <v>262</v>
      </c>
      <c r="AN512" s="283" t="s">
        <v>906</v>
      </c>
      <c r="AO512" s="283" t="s">
        <v>1635</v>
      </c>
      <c r="AP512" s="283">
        <v>6</v>
      </c>
      <c r="AQ512" s="567">
        <v>511</v>
      </c>
    </row>
    <row r="513" spans="35:43" x14ac:dyDescent="0.25">
      <c r="AI513" s="278" t="str">
        <f t="shared" si="9"/>
        <v>41586Ε2ζ (Ζ)305Sα16</v>
      </c>
      <c r="AJ513" s="287">
        <v>41586</v>
      </c>
      <c r="AK513" s="280" t="s">
        <v>1030</v>
      </c>
      <c r="AL513" s="281">
        <v>305</v>
      </c>
      <c r="AM513" s="282" t="s">
        <v>262</v>
      </c>
      <c r="AN513" s="283" t="s">
        <v>906</v>
      </c>
      <c r="AO513" s="283" t="s">
        <v>1636</v>
      </c>
      <c r="AP513" s="283">
        <v>7</v>
      </c>
      <c r="AQ513" s="567">
        <v>512</v>
      </c>
    </row>
    <row r="514" spans="35:43" x14ac:dyDescent="0.25">
      <c r="AI514" s="278" t="str">
        <f t="shared" si="9"/>
        <v>41586Ε2ζ (Ζ)305Sκ12</v>
      </c>
      <c r="AJ514" s="287">
        <v>41586</v>
      </c>
      <c r="AK514" s="280" t="s">
        <v>1030</v>
      </c>
      <c r="AL514" s="281">
        <v>305</v>
      </c>
      <c r="AM514" s="282" t="s">
        <v>262</v>
      </c>
      <c r="AN514" s="283" t="s">
        <v>906</v>
      </c>
      <c r="AO514" s="283" t="s">
        <v>1638</v>
      </c>
      <c r="AP514" s="283">
        <v>9</v>
      </c>
      <c r="AQ514" s="567">
        <v>513</v>
      </c>
    </row>
    <row r="515" spans="35:43" x14ac:dyDescent="0.25">
      <c r="AI515" s="278" t="str">
        <f t="shared" ref="AI515:AI578" si="10">AJ515&amp;AK515&amp;AL515&amp;AN515&amp;AO515</f>
        <v>41586Ε2ζ (Ζ)305Dκ12</v>
      </c>
      <c r="AJ515" s="287">
        <v>41586</v>
      </c>
      <c r="AK515" s="280" t="s">
        <v>1030</v>
      </c>
      <c r="AL515" s="281">
        <v>305</v>
      </c>
      <c r="AM515" s="282" t="s">
        <v>262</v>
      </c>
      <c r="AN515" s="283" t="s">
        <v>913</v>
      </c>
      <c r="AO515" s="283" t="s">
        <v>1638</v>
      </c>
      <c r="AP515" s="283">
        <v>17</v>
      </c>
      <c r="AQ515" s="567">
        <v>514</v>
      </c>
    </row>
    <row r="516" spans="35:43" x14ac:dyDescent="0.25">
      <c r="AI516" s="278" t="str">
        <f t="shared" si="10"/>
        <v>41586Ε2ζ (Ζ)305Sκ16</v>
      </c>
      <c r="AJ516" s="287">
        <v>41586</v>
      </c>
      <c r="AK516" s="280" t="s">
        <v>1030</v>
      </c>
      <c r="AL516" s="281">
        <v>305</v>
      </c>
      <c r="AM516" s="282" t="s">
        <v>262</v>
      </c>
      <c r="AN516" s="283" t="s">
        <v>906</v>
      </c>
      <c r="AO516" s="283" t="s">
        <v>1640</v>
      </c>
      <c r="AP516" s="283">
        <v>11</v>
      </c>
      <c r="AQ516" s="567">
        <v>515</v>
      </c>
    </row>
    <row r="517" spans="35:43" x14ac:dyDescent="0.25">
      <c r="AI517" s="278" t="str">
        <f t="shared" si="10"/>
        <v>41586Ε2ζ (ΣΤ)294Sα12</v>
      </c>
      <c r="AJ517" s="287">
        <v>41586</v>
      </c>
      <c r="AK517" s="280" t="s">
        <v>1031</v>
      </c>
      <c r="AL517" s="281">
        <v>294</v>
      </c>
      <c r="AM517" s="282" t="s">
        <v>385</v>
      </c>
      <c r="AN517" s="283" t="s">
        <v>906</v>
      </c>
      <c r="AO517" s="283" t="s">
        <v>1634</v>
      </c>
      <c r="AP517" s="283">
        <v>5</v>
      </c>
      <c r="AQ517" s="567">
        <v>516</v>
      </c>
    </row>
    <row r="518" spans="35:43" x14ac:dyDescent="0.25">
      <c r="AI518" s="278" t="str">
        <f t="shared" si="10"/>
        <v>41586Ε2ζ (ΣΤ)294Dα12</v>
      </c>
      <c r="AJ518" s="287">
        <v>41586</v>
      </c>
      <c r="AK518" s="280" t="s">
        <v>1031</v>
      </c>
      <c r="AL518" s="281">
        <v>294</v>
      </c>
      <c r="AM518" s="282" t="s">
        <v>385</v>
      </c>
      <c r="AN518" s="283" t="s">
        <v>913</v>
      </c>
      <c r="AO518" s="283" t="s">
        <v>1634</v>
      </c>
      <c r="AP518" s="283">
        <v>13</v>
      </c>
      <c r="AQ518" s="567">
        <v>517</v>
      </c>
    </row>
    <row r="519" spans="35:43" x14ac:dyDescent="0.25">
      <c r="AI519" s="278" t="str">
        <f t="shared" si="10"/>
        <v>41586Ε2ζ (ΣΤ)294Sκ12</v>
      </c>
      <c r="AJ519" s="287">
        <v>41586</v>
      </c>
      <c r="AK519" s="280" t="s">
        <v>1031</v>
      </c>
      <c r="AL519" s="281">
        <v>294</v>
      </c>
      <c r="AM519" s="282" t="s">
        <v>385</v>
      </c>
      <c r="AN519" s="283" t="s">
        <v>906</v>
      </c>
      <c r="AO519" s="283" t="s">
        <v>1638</v>
      </c>
      <c r="AP519" s="283">
        <v>9</v>
      </c>
      <c r="AQ519" s="567">
        <v>522</v>
      </c>
    </row>
    <row r="520" spans="35:43" x14ac:dyDescent="0.25">
      <c r="AI520" s="278" t="str">
        <f t="shared" si="10"/>
        <v>41586Ε2ζ (ΣΤ)294Dκ12</v>
      </c>
      <c r="AJ520" s="287">
        <v>41586</v>
      </c>
      <c r="AK520" s="280" t="s">
        <v>1031</v>
      </c>
      <c r="AL520" s="281">
        <v>294</v>
      </c>
      <c r="AM520" s="282" t="s">
        <v>385</v>
      </c>
      <c r="AN520" s="283" t="s">
        <v>913</v>
      </c>
      <c r="AO520" s="283" t="s">
        <v>1638</v>
      </c>
      <c r="AP520" s="283">
        <v>17</v>
      </c>
      <c r="AQ520" s="567">
        <v>523</v>
      </c>
    </row>
    <row r="521" spans="35:43" x14ac:dyDescent="0.25">
      <c r="AI521" s="278" t="str">
        <f t="shared" si="10"/>
        <v>41586Ε2ζ (ΣΤ)260Sα14</v>
      </c>
      <c r="AJ521" s="287">
        <v>41586</v>
      </c>
      <c r="AK521" s="280" t="s">
        <v>1031</v>
      </c>
      <c r="AL521" s="281">
        <v>260</v>
      </c>
      <c r="AM521" s="282" t="s">
        <v>144</v>
      </c>
      <c r="AN521" s="283" t="s">
        <v>906</v>
      </c>
      <c r="AO521" s="283" t="s">
        <v>1635</v>
      </c>
      <c r="AP521" s="283">
        <v>6</v>
      </c>
      <c r="AQ521" s="567">
        <v>518</v>
      </c>
    </row>
    <row r="522" spans="35:43" x14ac:dyDescent="0.25">
      <c r="AI522" s="278" t="str">
        <f t="shared" si="10"/>
        <v>41586Ε2ζ (ΣΤ)260Dα14</v>
      </c>
      <c r="AJ522" s="287">
        <v>41586</v>
      </c>
      <c r="AK522" s="280" t="s">
        <v>1031</v>
      </c>
      <c r="AL522" s="281">
        <v>260</v>
      </c>
      <c r="AM522" s="282" t="s">
        <v>144</v>
      </c>
      <c r="AN522" s="283" t="s">
        <v>913</v>
      </c>
      <c r="AO522" s="283" t="s">
        <v>1635</v>
      </c>
      <c r="AP522" s="283">
        <v>14</v>
      </c>
      <c r="AQ522" s="567">
        <v>519</v>
      </c>
    </row>
    <row r="523" spans="35:43" x14ac:dyDescent="0.25">
      <c r="AI523" s="278" t="str">
        <f t="shared" si="10"/>
        <v>41586Ε2ζ (ΣΤ)260Sκ14</v>
      </c>
      <c r="AJ523" s="287">
        <v>41586</v>
      </c>
      <c r="AK523" s="280" t="s">
        <v>1031</v>
      </c>
      <c r="AL523" s="281">
        <v>260</v>
      </c>
      <c r="AM523" s="282" t="s">
        <v>144</v>
      </c>
      <c r="AN523" s="283" t="s">
        <v>906</v>
      </c>
      <c r="AO523" s="283" t="s">
        <v>1639</v>
      </c>
      <c r="AP523" s="283">
        <v>10</v>
      </c>
      <c r="AQ523" s="567">
        <v>524</v>
      </c>
    </row>
    <row r="524" spans="35:43" x14ac:dyDescent="0.25">
      <c r="AI524" s="278" t="str">
        <f t="shared" si="10"/>
        <v>41586Ε2ζ (ΣΤ)292Sα16</v>
      </c>
      <c r="AJ524" s="287">
        <v>41586</v>
      </c>
      <c r="AK524" s="280" t="s">
        <v>1031</v>
      </c>
      <c r="AL524" s="281">
        <v>292</v>
      </c>
      <c r="AM524" s="282" t="s">
        <v>373</v>
      </c>
      <c r="AN524" s="283" t="s">
        <v>906</v>
      </c>
      <c r="AO524" s="283" t="s">
        <v>1636</v>
      </c>
      <c r="AP524" s="283">
        <v>7</v>
      </c>
      <c r="AQ524" s="567">
        <v>520</v>
      </c>
    </row>
    <row r="525" spans="35:43" x14ac:dyDescent="0.25">
      <c r="AI525" s="278" t="str">
        <f t="shared" si="10"/>
        <v>41586Ε2ζ (ΣΤ)292Dα16</v>
      </c>
      <c r="AJ525" s="287">
        <v>41586</v>
      </c>
      <c r="AK525" s="280" t="s">
        <v>1031</v>
      </c>
      <c r="AL525" s="281">
        <v>292</v>
      </c>
      <c r="AM525" s="282" t="s">
        <v>373</v>
      </c>
      <c r="AN525" s="283" t="s">
        <v>913</v>
      </c>
      <c r="AO525" s="283" t="s">
        <v>1636</v>
      </c>
      <c r="AP525" s="283">
        <v>15</v>
      </c>
      <c r="AQ525" s="567">
        <v>521</v>
      </c>
    </row>
    <row r="526" spans="35:43" x14ac:dyDescent="0.25">
      <c r="AI526" s="278" t="str">
        <f t="shared" si="10"/>
        <v>41586Ε2ζ (ΣΤ)292Sκ16</v>
      </c>
      <c r="AJ526" s="287">
        <v>41586</v>
      </c>
      <c r="AK526" s="280" t="s">
        <v>1031</v>
      </c>
      <c r="AL526" s="281">
        <v>292</v>
      </c>
      <c r="AM526" s="282" t="s">
        <v>373</v>
      </c>
      <c r="AN526" s="283" t="s">
        <v>906</v>
      </c>
      <c r="AO526" s="283" t="s">
        <v>1640</v>
      </c>
      <c r="AP526" s="283">
        <v>11</v>
      </c>
      <c r="AQ526" s="567">
        <v>525</v>
      </c>
    </row>
    <row r="527" spans="35:43" x14ac:dyDescent="0.25">
      <c r="AI527" s="278" t="str">
        <f t="shared" si="10"/>
        <v>41589ITF (MESIKA)14Sα18</v>
      </c>
      <c r="AJ527" s="287">
        <v>41589</v>
      </c>
      <c r="AK527" s="280" t="s">
        <v>1032</v>
      </c>
      <c r="AL527" s="281">
        <v>14</v>
      </c>
      <c r="AM527" s="282" t="s">
        <v>908</v>
      </c>
      <c r="AN527" s="283" t="s">
        <v>906</v>
      </c>
      <c r="AO527" s="283" t="s">
        <v>1637</v>
      </c>
      <c r="AP527" s="283">
        <v>8</v>
      </c>
      <c r="AQ527" s="567">
        <v>526</v>
      </c>
    </row>
    <row r="528" spans="35:43" x14ac:dyDescent="0.25">
      <c r="AI528" s="278" t="str">
        <f t="shared" si="10"/>
        <v>41589ITF (MESIKA)14Dα18</v>
      </c>
      <c r="AJ528" s="287">
        <v>41589</v>
      </c>
      <c r="AK528" s="280" t="s">
        <v>1032</v>
      </c>
      <c r="AL528" s="281">
        <v>14</v>
      </c>
      <c r="AM528" s="282" t="s">
        <v>908</v>
      </c>
      <c r="AN528" s="283" t="s">
        <v>913</v>
      </c>
      <c r="AO528" s="283" t="s">
        <v>1637</v>
      </c>
      <c r="AP528" s="283">
        <v>16</v>
      </c>
      <c r="AQ528" s="567">
        <v>527</v>
      </c>
    </row>
    <row r="529" spans="35:43" x14ac:dyDescent="0.25">
      <c r="AI529" s="278" t="str">
        <f t="shared" si="10"/>
        <v>41603TE (GOTHENBURG)15Sκ14</v>
      </c>
      <c r="AJ529" s="287">
        <v>41603</v>
      </c>
      <c r="AK529" s="280" t="s">
        <v>1033</v>
      </c>
      <c r="AL529" s="281">
        <v>15</v>
      </c>
      <c r="AM529" s="282" t="s">
        <v>1699</v>
      </c>
      <c r="AN529" s="283" t="s">
        <v>906</v>
      </c>
      <c r="AO529" s="283" t="s">
        <v>1639</v>
      </c>
      <c r="AP529" s="283">
        <v>10</v>
      </c>
      <c r="AQ529" s="567">
        <v>528</v>
      </c>
    </row>
    <row r="530" spans="35:43" x14ac:dyDescent="0.25">
      <c r="AI530" s="278" t="str">
        <f t="shared" si="10"/>
        <v>41617TE (MARSA)15Sα16</v>
      </c>
      <c r="AJ530" s="287">
        <v>41617</v>
      </c>
      <c r="AK530" s="280" t="s">
        <v>1034</v>
      </c>
      <c r="AL530" s="281">
        <v>15</v>
      </c>
      <c r="AM530" s="282" t="s">
        <v>1699</v>
      </c>
      <c r="AN530" s="283" t="s">
        <v>906</v>
      </c>
      <c r="AO530" s="283" t="s">
        <v>1636</v>
      </c>
      <c r="AP530" s="283">
        <v>7</v>
      </c>
      <c r="AQ530" s="567">
        <v>529</v>
      </c>
    </row>
    <row r="531" spans="35:43" x14ac:dyDescent="0.25">
      <c r="AI531" s="278" t="str">
        <f t="shared" si="10"/>
        <v>41620Ε1ε (Η)313Sα14</v>
      </c>
      <c r="AJ531" s="287">
        <v>41620</v>
      </c>
      <c r="AK531" s="280" t="s">
        <v>1035</v>
      </c>
      <c r="AL531" s="281">
        <v>313</v>
      </c>
      <c r="AM531" s="282" t="s">
        <v>142</v>
      </c>
      <c r="AN531" s="283" t="s">
        <v>906</v>
      </c>
      <c r="AO531" s="283" t="s">
        <v>1635</v>
      </c>
      <c r="AP531" s="283">
        <v>6</v>
      </c>
      <c r="AQ531" s="567">
        <v>530</v>
      </c>
    </row>
    <row r="532" spans="35:43" x14ac:dyDescent="0.25">
      <c r="AI532" s="278" t="str">
        <f t="shared" si="10"/>
        <v>41620Ε1ε (Η)313Dα14</v>
      </c>
      <c r="AJ532" s="287">
        <v>41620</v>
      </c>
      <c r="AK532" s="280" t="s">
        <v>1035</v>
      </c>
      <c r="AL532" s="281">
        <v>313</v>
      </c>
      <c r="AM532" s="282" t="s">
        <v>142</v>
      </c>
      <c r="AN532" s="283" t="s">
        <v>913</v>
      </c>
      <c r="AO532" s="283" t="s">
        <v>1635</v>
      </c>
      <c r="AP532" s="283">
        <v>14</v>
      </c>
      <c r="AQ532" s="567">
        <v>531</v>
      </c>
    </row>
    <row r="533" spans="35:43" x14ac:dyDescent="0.25">
      <c r="AI533" s="278" t="str">
        <f t="shared" si="10"/>
        <v>41620Ε1ε (Η)313Sκ14</v>
      </c>
      <c r="AJ533" s="287">
        <v>41620</v>
      </c>
      <c r="AK533" s="280" t="s">
        <v>1035</v>
      </c>
      <c r="AL533" s="281">
        <v>313</v>
      </c>
      <c r="AM533" s="282" t="s">
        <v>142</v>
      </c>
      <c r="AN533" s="283" t="s">
        <v>906</v>
      </c>
      <c r="AO533" s="283" t="s">
        <v>1639</v>
      </c>
      <c r="AP533" s="283">
        <v>10</v>
      </c>
      <c r="AQ533" s="567">
        <v>532</v>
      </c>
    </row>
    <row r="534" spans="35:43" x14ac:dyDescent="0.25">
      <c r="AI534" s="278" t="str">
        <f t="shared" si="10"/>
        <v>41620Ε1ε (Η)313Dκ14</v>
      </c>
      <c r="AJ534" s="287">
        <v>41620</v>
      </c>
      <c r="AK534" s="280" t="s">
        <v>1035</v>
      </c>
      <c r="AL534" s="281">
        <v>313</v>
      </c>
      <c r="AM534" s="282" t="s">
        <v>142</v>
      </c>
      <c r="AN534" s="283" t="s">
        <v>913</v>
      </c>
      <c r="AO534" s="283" t="s">
        <v>1639</v>
      </c>
      <c r="AP534" s="283">
        <v>18</v>
      </c>
      <c r="AQ534" s="567">
        <v>533</v>
      </c>
    </row>
    <row r="535" spans="35:43" x14ac:dyDescent="0.25">
      <c r="AI535" s="278" t="str">
        <f t="shared" si="10"/>
        <v>41620Ε1ε (ΙΑ)424Sα12</v>
      </c>
      <c r="AJ535" s="287">
        <v>41620</v>
      </c>
      <c r="AK535" s="280" t="s">
        <v>1036</v>
      </c>
      <c r="AL535" s="281">
        <v>424</v>
      </c>
      <c r="AM535" s="282" t="s">
        <v>197</v>
      </c>
      <c r="AN535" s="283" t="s">
        <v>906</v>
      </c>
      <c r="AO535" s="283" t="s">
        <v>1634</v>
      </c>
      <c r="AP535" s="283">
        <v>5</v>
      </c>
      <c r="AQ535" s="567">
        <v>534</v>
      </c>
    </row>
    <row r="536" spans="35:43" x14ac:dyDescent="0.25">
      <c r="AI536" s="278" t="str">
        <f t="shared" si="10"/>
        <v>41620Ε1ε (ΙΑ)424Dα12</v>
      </c>
      <c r="AJ536" s="287">
        <v>41620</v>
      </c>
      <c r="AK536" s="280" t="s">
        <v>1036</v>
      </c>
      <c r="AL536" s="281">
        <v>424</v>
      </c>
      <c r="AM536" s="282" t="s">
        <v>197</v>
      </c>
      <c r="AN536" s="283" t="s">
        <v>913</v>
      </c>
      <c r="AO536" s="283" t="s">
        <v>1634</v>
      </c>
      <c r="AP536" s="283">
        <v>13</v>
      </c>
      <c r="AQ536" s="567">
        <v>535</v>
      </c>
    </row>
    <row r="537" spans="35:43" x14ac:dyDescent="0.25">
      <c r="AI537" s="278" t="str">
        <f t="shared" si="10"/>
        <v>41620Ε1ε (ΙΑ)424Sα16</v>
      </c>
      <c r="AJ537" s="287">
        <v>41620</v>
      </c>
      <c r="AK537" s="280" t="s">
        <v>1036</v>
      </c>
      <c r="AL537" s="281">
        <v>424</v>
      </c>
      <c r="AM537" s="282" t="s">
        <v>197</v>
      </c>
      <c r="AN537" s="283" t="s">
        <v>906</v>
      </c>
      <c r="AO537" s="283" t="s">
        <v>1636</v>
      </c>
      <c r="AP537" s="283">
        <v>7</v>
      </c>
      <c r="AQ537" s="567">
        <v>536</v>
      </c>
    </row>
    <row r="538" spans="35:43" x14ac:dyDescent="0.25">
      <c r="AI538" s="278" t="str">
        <f t="shared" si="10"/>
        <v>41620Ε1ε (ΙΑ)424Dα16</v>
      </c>
      <c r="AJ538" s="287">
        <v>41620</v>
      </c>
      <c r="AK538" s="280" t="s">
        <v>1036</v>
      </c>
      <c r="AL538" s="281">
        <v>424</v>
      </c>
      <c r="AM538" s="282" t="s">
        <v>197</v>
      </c>
      <c r="AN538" s="283" t="s">
        <v>913</v>
      </c>
      <c r="AO538" s="283" t="s">
        <v>1636</v>
      </c>
      <c r="AP538" s="283">
        <v>15</v>
      </c>
      <c r="AQ538" s="567">
        <v>537</v>
      </c>
    </row>
    <row r="539" spans="35:43" x14ac:dyDescent="0.25">
      <c r="AI539" s="278" t="str">
        <f t="shared" si="10"/>
        <v>41620Ε1ε (ΙΑ)424Sκ12</v>
      </c>
      <c r="AJ539" s="287">
        <v>41620</v>
      </c>
      <c r="AK539" s="280" t="s">
        <v>1036</v>
      </c>
      <c r="AL539" s="281">
        <v>424</v>
      </c>
      <c r="AM539" s="282" t="s">
        <v>197</v>
      </c>
      <c r="AN539" s="283" t="s">
        <v>906</v>
      </c>
      <c r="AO539" s="283" t="s">
        <v>1638</v>
      </c>
      <c r="AP539" s="283">
        <v>9</v>
      </c>
      <c r="AQ539" s="567">
        <v>538</v>
      </c>
    </row>
    <row r="540" spans="35:43" x14ac:dyDescent="0.25">
      <c r="AI540" s="278" t="str">
        <f t="shared" si="10"/>
        <v>41620Ε1ε (ΙΑ)424Dκ12</v>
      </c>
      <c r="AJ540" s="287">
        <v>41620</v>
      </c>
      <c r="AK540" s="280" t="s">
        <v>1036</v>
      </c>
      <c r="AL540" s="281">
        <v>424</v>
      </c>
      <c r="AM540" s="282" t="s">
        <v>197</v>
      </c>
      <c r="AN540" s="283" t="s">
        <v>913</v>
      </c>
      <c r="AO540" s="283" t="s">
        <v>1638</v>
      </c>
      <c r="AP540" s="283">
        <v>17</v>
      </c>
      <c r="AQ540" s="567">
        <v>539</v>
      </c>
    </row>
    <row r="541" spans="35:43" x14ac:dyDescent="0.25">
      <c r="AI541" s="278" t="str">
        <f t="shared" si="10"/>
        <v>41620Ε1ε (ΙΑ)424Sκ16</v>
      </c>
      <c r="AJ541" s="287">
        <v>41620</v>
      </c>
      <c r="AK541" s="280" t="s">
        <v>1036</v>
      </c>
      <c r="AL541" s="281">
        <v>424</v>
      </c>
      <c r="AM541" s="282" t="s">
        <v>197</v>
      </c>
      <c r="AN541" s="283" t="s">
        <v>906</v>
      </c>
      <c r="AO541" s="283" t="s">
        <v>1640</v>
      </c>
      <c r="AP541" s="283">
        <v>11</v>
      </c>
      <c r="AQ541" s="567">
        <v>540</v>
      </c>
    </row>
    <row r="542" spans="35:43" x14ac:dyDescent="0.25">
      <c r="AI542" s="278" t="str">
        <f t="shared" si="10"/>
        <v>41635Μαστ (Θ)400Sα12</v>
      </c>
      <c r="AJ542" s="287">
        <v>41635</v>
      </c>
      <c r="AK542" s="280" t="s">
        <v>1037</v>
      </c>
      <c r="AL542" s="281">
        <v>400</v>
      </c>
      <c r="AM542" s="282" t="s">
        <v>360</v>
      </c>
      <c r="AN542" s="283" t="s">
        <v>906</v>
      </c>
      <c r="AO542" s="283" t="s">
        <v>1634</v>
      </c>
      <c r="AP542" s="283">
        <v>5</v>
      </c>
      <c r="AQ542" s="567">
        <v>541</v>
      </c>
    </row>
    <row r="543" spans="35:43" x14ac:dyDescent="0.25">
      <c r="AI543" s="278" t="str">
        <f t="shared" si="10"/>
        <v>41635Μαστ (Θ)400Sα14</v>
      </c>
      <c r="AJ543" s="287">
        <v>41635</v>
      </c>
      <c r="AK543" s="280" t="s">
        <v>1037</v>
      </c>
      <c r="AL543" s="281">
        <v>400</v>
      </c>
      <c r="AM543" s="282" t="s">
        <v>360</v>
      </c>
      <c r="AN543" s="283" t="s">
        <v>906</v>
      </c>
      <c r="AO543" s="283" t="s">
        <v>1635</v>
      </c>
      <c r="AP543" s="283">
        <v>6</v>
      </c>
      <c r="AQ543" s="567">
        <v>542</v>
      </c>
    </row>
    <row r="544" spans="35:43" x14ac:dyDescent="0.25">
      <c r="AI544" s="278" t="str">
        <f t="shared" si="10"/>
        <v>41635Μαστ (Θ)400Sα16</v>
      </c>
      <c r="AJ544" s="287">
        <v>41635</v>
      </c>
      <c r="AK544" s="280" t="s">
        <v>1037</v>
      </c>
      <c r="AL544" s="281">
        <v>400</v>
      </c>
      <c r="AM544" s="282" t="s">
        <v>360</v>
      </c>
      <c r="AN544" s="283" t="s">
        <v>906</v>
      </c>
      <c r="AO544" s="283" t="s">
        <v>1636</v>
      </c>
      <c r="AP544" s="283">
        <v>7</v>
      </c>
      <c r="AQ544" s="567">
        <v>543</v>
      </c>
    </row>
    <row r="545" spans="35:43" x14ac:dyDescent="0.25">
      <c r="AI545" s="278" t="str">
        <f t="shared" si="10"/>
        <v>41635Μαστ (Θ)400Sκ12</v>
      </c>
      <c r="AJ545" s="287">
        <v>41635</v>
      </c>
      <c r="AK545" s="280" t="s">
        <v>1037</v>
      </c>
      <c r="AL545" s="281">
        <v>400</v>
      </c>
      <c r="AM545" s="282" t="s">
        <v>360</v>
      </c>
      <c r="AN545" s="283" t="s">
        <v>906</v>
      </c>
      <c r="AO545" s="283" t="s">
        <v>1638</v>
      </c>
      <c r="AP545" s="283">
        <v>9</v>
      </c>
      <c r="AQ545" s="567">
        <v>544</v>
      </c>
    </row>
    <row r="546" spans="35:43" x14ac:dyDescent="0.25">
      <c r="AI546" s="278" t="str">
        <f t="shared" si="10"/>
        <v>41635Μαστ (Θ)400Sκ14</v>
      </c>
      <c r="AJ546" s="287">
        <v>41635</v>
      </c>
      <c r="AK546" s="280" t="s">
        <v>1037</v>
      </c>
      <c r="AL546" s="281">
        <v>400</v>
      </c>
      <c r="AM546" s="282" t="s">
        <v>360</v>
      </c>
      <c r="AN546" s="283" t="s">
        <v>906</v>
      </c>
      <c r="AO546" s="283" t="s">
        <v>1639</v>
      </c>
      <c r="AP546" s="283">
        <v>10</v>
      </c>
      <c r="AQ546" s="567">
        <v>545</v>
      </c>
    </row>
    <row r="547" spans="35:43" x14ac:dyDescent="0.25">
      <c r="AI547" s="278" t="str">
        <f t="shared" si="10"/>
        <v>41635Μαστ (Θ)400Sκ16</v>
      </c>
      <c r="AJ547" s="287">
        <v>41635</v>
      </c>
      <c r="AK547" s="280" t="s">
        <v>1037</v>
      </c>
      <c r="AL547" s="281">
        <v>400</v>
      </c>
      <c r="AM547" s="282" t="s">
        <v>360</v>
      </c>
      <c r="AN547" s="283" t="s">
        <v>906</v>
      </c>
      <c r="AO547" s="283" t="s">
        <v>1640</v>
      </c>
      <c r="AP547" s="283">
        <v>11</v>
      </c>
      <c r="AQ547" s="567">
        <v>546</v>
      </c>
    </row>
    <row r="548" spans="35:43" x14ac:dyDescent="0.25">
      <c r="AI548" s="278" t="str">
        <f t="shared" si="10"/>
        <v>41635Μαστ (Θ)400Sκ18</v>
      </c>
      <c r="AJ548" s="287">
        <v>41635</v>
      </c>
      <c r="AK548" s="280" t="s">
        <v>1037</v>
      </c>
      <c r="AL548" s="281">
        <v>400</v>
      </c>
      <c r="AM548" s="282" t="s">
        <v>360</v>
      </c>
      <c r="AN548" s="283" t="s">
        <v>906</v>
      </c>
      <c r="AO548" s="283" t="s">
        <v>1641</v>
      </c>
      <c r="AP548" s="283">
        <v>12</v>
      </c>
      <c r="AQ548" s="567">
        <v>547</v>
      </c>
    </row>
    <row r="549" spans="35:43" x14ac:dyDescent="0.25">
      <c r="AI549" s="278" t="str">
        <f t="shared" si="10"/>
        <v>41645ITF (BELLEVUE)14Dα18</v>
      </c>
      <c r="AJ549" s="287">
        <v>41645</v>
      </c>
      <c r="AK549" s="280" t="s">
        <v>1038</v>
      </c>
      <c r="AL549" s="281">
        <v>14</v>
      </c>
      <c r="AM549" s="282" t="s">
        <v>908</v>
      </c>
      <c r="AN549" s="283" t="s">
        <v>913</v>
      </c>
      <c r="AO549" s="283" t="s">
        <v>1637</v>
      </c>
      <c r="AP549" s="283">
        <v>16</v>
      </c>
      <c r="AQ549" s="567">
        <v>548</v>
      </c>
    </row>
    <row r="550" spans="35:43" x14ac:dyDescent="0.25">
      <c r="AI550" s="278" t="str">
        <f t="shared" si="10"/>
        <v>41645TE (CHRISTMAS)15Sα14</v>
      </c>
      <c r="AJ550" s="287">
        <v>41645</v>
      </c>
      <c r="AK550" s="280" t="s">
        <v>1039</v>
      </c>
      <c r="AL550" s="281">
        <v>15</v>
      </c>
      <c r="AM550" s="282" t="s">
        <v>1699</v>
      </c>
      <c r="AN550" s="283" t="s">
        <v>906</v>
      </c>
      <c r="AO550" s="283" t="s">
        <v>1635</v>
      </c>
      <c r="AP550" s="283">
        <v>6</v>
      </c>
      <c r="AQ550" s="567">
        <v>549</v>
      </c>
    </row>
    <row r="551" spans="35:43" x14ac:dyDescent="0.25">
      <c r="AI551" s="278" t="str">
        <f t="shared" si="10"/>
        <v>41652ITF (MAGNOLIA)14Sα18</v>
      </c>
      <c r="AJ551" s="287">
        <v>41652</v>
      </c>
      <c r="AK551" s="280" t="s">
        <v>1040</v>
      </c>
      <c r="AL551" s="281">
        <v>14</v>
      </c>
      <c r="AM551" s="282" t="s">
        <v>908</v>
      </c>
      <c r="AN551" s="283" t="s">
        <v>906</v>
      </c>
      <c r="AO551" s="283" t="s">
        <v>1637</v>
      </c>
      <c r="AP551" s="283">
        <v>8</v>
      </c>
      <c r="AQ551" s="567">
        <v>550</v>
      </c>
    </row>
    <row r="552" spans="35:43" x14ac:dyDescent="0.25">
      <c r="AI552" s="278" t="str">
        <f t="shared" si="10"/>
        <v>41673ITF (SWISS TROPHY)14Dα18</v>
      </c>
      <c r="AJ552" s="287">
        <v>41673</v>
      </c>
      <c r="AK552" s="280" t="s">
        <v>1041</v>
      </c>
      <c r="AL552" s="281">
        <v>14</v>
      </c>
      <c r="AM552" s="282" t="s">
        <v>908</v>
      </c>
      <c r="AN552" s="283" t="s">
        <v>913</v>
      </c>
      <c r="AO552" s="283" t="s">
        <v>1637</v>
      </c>
      <c r="AP552" s="283">
        <v>16</v>
      </c>
      <c r="AQ552" s="567">
        <v>551</v>
      </c>
    </row>
    <row r="553" spans="35:43" x14ac:dyDescent="0.25">
      <c r="AI553" s="278" t="str">
        <f t="shared" si="10"/>
        <v>41698Ε2α (Β)151Sα12</v>
      </c>
      <c r="AJ553" s="287">
        <v>41698</v>
      </c>
      <c r="AK553" s="280" t="s">
        <v>1042</v>
      </c>
      <c r="AL553" s="281">
        <v>151</v>
      </c>
      <c r="AM553" s="282" t="s">
        <v>302</v>
      </c>
      <c r="AN553" s="283" t="s">
        <v>906</v>
      </c>
      <c r="AO553" s="283" t="s">
        <v>1634</v>
      </c>
      <c r="AP553" s="283">
        <v>5</v>
      </c>
      <c r="AQ553" s="567">
        <v>552</v>
      </c>
    </row>
    <row r="554" spans="35:43" x14ac:dyDescent="0.25">
      <c r="AI554" s="278" t="str">
        <f t="shared" si="10"/>
        <v>41698Ε2α (Β)151Dα12</v>
      </c>
      <c r="AJ554" s="287">
        <v>41698</v>
      </c>
      <c r="AK554" s="280" t="s">
        <v>1042</v>
      </c>
      <c r="AL554" s="281">
        <v>151</v>
      </c>
      <c r="AM554" s="282" t="s">
        <v>302</v>
      </c>
      <c r="AN554" s="283" t="s">
        <v>913</v>
      </c>
      <c r="AO554" s="283" t="s">
        <v>1634</v>
      </c>
      <c r="AP554" s="283">
        <v>13</v>
      </c>
      <c r="AQ554" s="567">
        <v>553</v>
      </c>
    </row>
    <row r="555" spans="35:43" x14ac:dyDescent="0.25">
      <c r="AI555" s="278" t="str">
        <f t="shared" si="10"/>
        <v>41698Ε2α (Β)151Sα14</v>
      </c>
      <c r="AJ555" s="287">
        <v>41698</v>
      </c>
      <c r="AK555" s="280" t="s">
        <v>1042</v>
      </c>
      <c r="AL555" s="281">
        <v>151</v>
      </c>
      <c r="AM555" s="282" t="s">
        <v>302</v>
      </c>
      <c r="AN555" s="283" t="s">
        <v>906</v>
      </c>
      <c r="AO555" s="283" t="s">
        <v>1635</v>
      </c>
      <c r="AP555" s="283">
        <v>6</v>
      </c>
      <c r="AQ555" s="567">
        <v>554</v>
      </c>
    </row>
    <row r="556" spans="35:43" x14ac:dyDescent="0.25">
      <c r="AI556" s="278" t="str">
        <f t="shared" si="10"/>
        <v>41698Ε2α (Β)151Sα16</v>
      </c>
      <c r="AJ556" s="287">
        <v>41698</v>
      </c>
      <c r="AK556" s="280" t="s">
        <v>1042</v>
      </c>
      <c r="AL556" s="281">
        <v>151</v>
      </c>
      <c r="AM556" s="282" t="s">
        <v>302</v>
      </c>
      <c r="AN556" s="283" t="s">
        <v>906</v>
      </c>
      <c r="AO556" s="283" t="s">
        <v>1636</v>
      </c>
      <c r="AP556" s="283">
        <v>7</v>
      </c>
      <c r="AQ556" s="567">
        <v>555</v>
      </c>
    </row>
    <row r="557" spans="35:43" x14ac:dyDescent="0.25">
      <c r="AI557" s="278" t="str">
        <f t="shared" si="10"/>
        <v>41698Ε2α (Β)151Sκ12</v>
      </c>
      <c r="AJ557" s="287">
        <v>41698</v>
      </c>
      <c r="AK557" s="280" t="s">
        <v>1042</v>
      </c>
      <c r="AL557" s="281">
        <v>151</v>
      </c>
      <c r="AM557" s="282" t="s">
        <v>302</v>
      </c>
      <c r="AN557" s="283" t="s">
        <v>906</v>
      </c>
      <c r="AO557" s="283" t="s">
        <v>1638</v>
      </c>
      <c r="AP557" s="283">
        <v>9</v>
      </c>
      <c r="AQ557" s="567">
        <v>556</v>
      </c>
    </row>
    <row r="558" spans="35:43" x14ac:dyDescent="0.25">
      <c r="AI558" s="278" t="str">
        <f t="shared" si="10"/>
        <v>41698Ε2α (Β)151Sκ14</v>
      </c>
      <c r="AJ558" s="287">
        <v>41698</v>
      </c>
      <c r="AK558" s="280" t="s">
        <v>1042</v>
      </c>
      <c r="AL558" s="281">
        <v>151</v>
      </c>
      <c r="AM558" s="282" t="s">
        <v>302</v>
      </c>
      <c r="AN558" s="283" t="s">
        <v>906</v>
      </c>
      <c r="AO558" s="283" t="s">
        <v>1639</v>
      </c>
      <c r="AP558" s="283">
        <v>10</v>
      </c>
      <c r="AQ558" s="567">
        <v>557</v>
      </c>
    </row>
    <row r="559" spans="35:43" x14ac:dyDescent="0.25">
      <c r="AI559" s="278" t="str">
        <f t="shared" si="10"/>
        <v>41698Ε2α (Β)151Sκ16</v>
      </c>
      <c r="AJ559" s="287">
        <v>41698</v>
      </c>
      <c r="AK559" s="280" t="s">
        <v>1042</v>
      </c>
      <c r="AL559" s="281">
        <v>151</v>
      </c>
      <c r="AM559" s="282" t="s">
        <v>302</v>
      </c>
      <c r="AN559" s="283" t="s">
        <v>906</v>
      </c>
      <c r="AO559" s="283" t="s">
        <v>1640</v>
      </c>
      <c r="AP559" s="283">
        <v>11</v>
      </c>
      <c r="AQ559" s="567">
        <v>558</v>
      </c>
    </row>
    <row r="560" spans="35:43" x14ac:dyDescent="0.25">
      <c r="AI560" s="278" t="str">
        <f t="shared" si="10"/>
        <v>41698Ε2α (Δ)211Sα12</v>
      </c>
      <c r="AJ560" s="287">
        <v>41698</v>
      </c>
      <c r="AK560" s="280" t="s">
        <v>1043</v>
      </c>
      <c r="AL560" s="281">
        <v>211</v>
      </c>
      <c r="AM560" s="282" t="s">
        <v>245</v>
      </c>
      <c r="AN560" s="283" t="s">
        <v>906</v>
      </c>
      <c r="AO560" s="283" t="s">
        <v>1634</v>
      </c>
      <c r="AP560" s="283">
        <v>5</v>
      </c>
      <c r="AQ560" s="567">
        <v>559</v>
      </c>
    </row>
    <row r="561" spans="35:43" x14ac:dyDescent="0.25">
      <c r="AI561" s="278" t="str">
        <f t="shared" si="10"/>
        <v>41698Ε2α (Δ)211Dα12</v>
      </c>
      <c r="AJ561" s="287">
        <v>41698</v>
      </c>
      <c r="AK561" s="280" t="s">
        <v>1043</v>
      </c>
      <c r="AL561" s="281">
        <v>211</v>
      </c>
      <c r="AM561" s="282" t="s">
        <v>245</v>
      </c>
      <c r="AN561" s="283" t="s">
        <v>913</v>
      </c>
      <c r="AO561" s="283" t="s">
        <v>1634</v>
      </c>
      <c r="AP561" s="283">
        <v>13</v>
      </c>
      <c r="AQ561" s="567">
        <v>560</v>
      </c>
    </row>
    <row r="562" spans="35:43" x14ac:dyDescent="0.25">
      <c r="AI562" s="278" t="str">
        <f t="shared" si="10"/>
        <v>41698Ε2α (Δ)211Sκ12</v>
      </c>
      <c r="AJ562" s="287">
        <v>41698</v>
      </c>
      <c r="AK562" s="280" t="s">
        <v>1043</v>
      </c>
      <c r="AL562" s="281">
        <v>211</v>
      </c>
      <c r="AM562" s="282" t="s">
        <v>245</v>
      </c>
      <c r="AN562" s="283" t="s">
        <v>906</v>
      </c>
      <c r="AO562" s="283" t="s">
        <v>1638</v>
      </c>
      <c r="AP562" s="283">
        <v>9</v>
      </c>
      <c r="AQ562" s="567">
        <v>563</v>
      </c>
    </row>
    <row r="563" spans="35:43" x14ac:dyDescent="0.25">
      <c r="AI563" s="278" t="str">
        <f t="shared" si="10"/>
        <v>41698Ε2α (Δ)211Dκ12</v>
      </c>
      <c r="AJ563" s="287">
        <v>41698</v>
      </c>
      <c r="AK563" s="280" t="s">
        <v>1043</v>
      </c>
      <c r="AL563" s="281">
        <v>211</v>
      </c>
      <c r="AM563" s="282" t="s">
        <v>245</v>
      </c>
      <c r="AN563" s="283" t="s">
        <v>913</v>
      </c>
      <c r="AO563" s="283" t="s">
        <v>1638</v>
      </c>
      <c r="AP563" s="283">
        <v>17</v>
      </c>
      <c r="AQ563" s="567">
        <v>564</v>
      </c>
    </row>
    <row r="564" spans="35:43" x14ac:dyDescent="0.25">
      <c r="AI564" s="278" t="str">
        <f t="shared" si="10"/>
        <v>41698Ε2α (Δ)204Sα14</v>
      </c>
      <c r="AJ564" s="287">
        <v>41698</v>
      </c>
      <c r="AK564" s="280" t="s">
        <v>1043</v>
      </c>
      <c r="AL564" s="281">
        <v>204</v>
      </c>
      <c r="AM564" s="282" t="s">
        <v>138</v>
      </c>
      <c r="AN564" s="283" t="s">
        <v>906</v>
      </c>
      <c r="AO564" s="283" t="s">
        <v>1635</v>
      </c>
      <c r="AP564" s="283">
        <v>6</v>
      </c>
      <c r="AQ564" s="567">
        <v>561</v>
      </c>
    </row>
    <row r="565" spans="35:43" x14ac:dyDescent="0.25">
      <c r="AI565" s="278" t="str">
        <f t="shared" si="10"/>
        <v>41698Ε2α (Δ)204Sα16</v>
      </c>
      <c r="AJ565" s="287">
        <v>41698</v>
      </c>
      <c r="AK565" s="280" t="s">
        <v>1043</v>
      </c>
      <c r="AL565" s="281">
        <v>204</v>
      </c>
      <c r="AM565" s="282" t="s">
        <v>138</v>
      </c>
      <c r="AN565" s="283" t="s">
        <v>906</v>
      </c>
      <c r="AO565" s="283" t="s">
        <v>1636</v>
      </c>
      <c r="AP565" s="283">
        <v>7</v>
      </c>
      <c r="AQ565" s="567">
        <v>562</v>
      </c>
    </row>
    <row r="566" spans="35:43" x14ac:dyDescent="0.25">
      <c r="AI566" s="278" t="str">
        <f t="shared" si="10"/>
        <v>41698Ε2α (Δ)204Sκ14</v>
      </c>
      <c r="AJ566" s="287">
        <v>41698</v>
      </c>
      <c r="AK566" s="280" t="s">
        <v>1043</v>
      </c>
      <c r="AL566" s="281">
        <v>204</v>
      </c>
      <c r="AM566" s="282" t="s">
        <v>138</v>
      </c>
      <c r="AN566" s="283" t="s">
        <v>906</v>
      </c>
      <c r="AO566" s="283" t="s">
        <v>1639</v>
      </c>
      <c r="AP566" s="283">
        <v>10</v>
      </c>
      <c r="AQ566" s="567">
        <v>565</v>
      </c>
    </row>
    <row r="567" spans="35:43" x14ac:dyDescent="0.25">
      <c r="AI567" s="278" t="str">
        <f t="shared" si="10"/>
        <v>41698Ε2α (Δ)204Sκ16</v>
      </c>
      <c r="AJ567" s="287">
        <v>41698</v>
      </c>
      <c r="AK567" s="280" t="s">
        <v>1043</v>
      </c>
      <c r="AL567" s="281">
        <v>204</v>
      </c>
      <c r="AM567" s="282" t="s">
        <v>138</v>
      </c>
      <c r="AN567" s="283" t="s">
        <v>906</v>
      </c>
      <c r="AO567" s="283" t="s">
        <v>1640</v>
      </c>
      <c r="AP567" s="283">
        <v>11</v>
      </c>
      <c r="AQ567" s="567">
        <v>566</v>
      </c>
    </row>
    <row r="568" spans="35:43" x14ac:dyDescent="0.25">
      <c r="AI568" s="278" t="str">
        <f t="shared" si="10"/>
        <v>41698Ε2α (Ζ)305Sα12</v>
      </c>
      <c r="AJ568" s="287">
        <v>41698</v>
      </c>
      <c r="AK568" s="280" t="s">
        <v>916</v>
      </c>
      <c r="AL568" s="281">
        <v>305</v>
      </c>
      <c r="AM568" s="282" t="s">
        <v>262</v>
      </c>
      <c r="AN568" s="283" t="s">
        <v>906</v>
      </c>
      <c r="AO568" s="283" t="s">
        <v>1634</v>
      </c>
      <c r="AP568" s="283">
        <v>5</v>
      </c>
      <c r="AQ568" s="567">
        <v>567</v>
      </c>
    </row>
    <row r="569" spans="35:43" x14ac:dyDescent="0.25">
      <c r="AI569" s="278" t="str">
        <f t="shared" si="10"/>
        <v>41698Ε2α (Ζ)305Dα12</v>
      </c>
      <c r="AJ569" s="287">
        <v>41698</v>
      </c>
      <c r="AK569" s="280" t="s">
        <v>916</v>
      </c>
      <c r="AL569" s="281">
        <v>305</v>
      </c>
      <c r="AM569" s="282" t="s">
        <v>262</v>
      </c>
      <c r="AN569" s="283" t="s">
        <v>913</v>
      </c>
      <c r="AO569" s="283" t="s">
        <v>1634</v>
      </c>
      <c r="AP569" s="283">
        <v>13</v>
      </c>
      <c r="AQ569" s="567">
        <v>568</v>
      </c>
    </row>
    <row r="570" spans="35:43" x14ac:dyDescent="0.25">
      <c r="AI570" s="278" t="str">
        <f t="shared" si="10"/>
        <v>41698Ε2α (Ζ)305Sα14</v>
      </c>
      <c r="AJ570" s="287">
        <v>41698</v>
      </c>
      <c r="AK570" s="280" t="s">
        <v>916</v>
      </c>
      <c r="AL570" s="281">
        <v>305</v>
      </c>
      <c r="AM570" s="282" t="s">
        <v>262</v>
      </c>
      <c r="AN570" s="283" t="s">
        <v>906</v>
      </c>
      <c r="AO570" s="283" t="s">
        <v>1635</v>
      </c>
      <c r="AP570" s="283">
        <v>6</v>
      </c>
      <c r="AQ570" s="567">
        <v>569</v>
      </c>
    </row>
    <row r="571" spans="35:43" x14ac:dyDescent="0.25">
      <c r="AI571" s="278" t="str">
        <f t="shared" si="10"/>
        <v>41698Ε2α (Ζ)305Dα14</v>
      </c>
      <c r="AJ571" s="287">
        <v>41698</v>
      </c>
      <c r="AK571" s="280" t="s">
        <v>916</v>
      </c>
      <c r="AL571" s="281">
        <v>305</v>
      </c>
      <c r="AM571" s="282" t="s">
        <v>262</v>
      </c>
      <c r="AN571" s="283" t="s">
        <v>913</v>
      </c>
      <c r="AO571" s="283" t="s">
        <v>1635</v>
      </c>
      <c r="AP571" s="283">
        <v>14</v>
      </c>
      <c r="AQ571" s="567">
        <v>570</v>
      </c>
    </row>
    <row r="572" spans="35:43" x14ac:dyDescent="0.25">
      <c r="AI572" s="278" t="str">
        <f t="shared" si="10"/>
        <v>41698Ε2α (Ζ)305Sα16</v>
      </c>
      <c r="AJ572" s="287">
        <v>41698</v>
      </c>
      <c r="AK572" s="280" t="s">
        <v>916</v>
      </c>
      <c r="AL572" s="281">
        <v>305</v>
      </c>
      <c r="AM572" s="282" t="s">
        <v>262</v>
      </c>
      <c r="AN572" s="283" t="s">
        <v>906</v>
      </c>
      <c r="AO572" s="283" t="s">
        <v>1636</v>
      </c>
      <c r="AP572" s="283">
        <v>7</v>
      </c>
      <c r="AQ572" s="567">
        <v>571</v>
      </c>
    </row>
    <row r="573" spans="35:43" x14ac:dyDescent="0.25">
      <c r="AI573" s="278" t="str">
        <f t="shared" si="10"/>
        <v>41698Ε2α (Ζ)305Dα16</v>
      </c>
      <c r="AJ573" s="287">
        <v>41698</v>
      </c>
      <c r="AK573" s="280" t="s">
        <v>916</v>
      </c>
      <c r="AL573" s="281">
        <v>305</v>
      </c>
      <c r="AM573" s="282" t="s">
        <v>262</v>
      </c>
      <c r="AN573" s="283" t="s">
        <v>913</v>
      </c>
      <c r="AO573" s="283" t="s">
        <v>1636</v>
      </c>
      <c r="AP573" s="283">
        <v>15</v>
      </c>
      <c r="AQ573" s="567">
        <v>572</v>
      </c>
    </row>
    <row r="574" spans="35:43" x14ac:dyDescent="0.25">
      <c r="AI574" s="278" t="str">
        <f t="shared" si="10"/>
        <v>41698Ε2α (Ζ)305Sκ12</v>
      </c>
      <c r="AJ574" s="287">
        <v>41698</v>
      </c>
      <c r="AK574" s="280" t="s">
        <v>916</v>
      </c>
      <c r="AL574" s="281">
        <v>305</v>
      </c>
      <c r="AM574" s="282" t="s">
        <v>262</v>
      </c>
      <c r="AN574" s="283" t="s">
        <v>906</v>
      </c>
      <c r="AO574" s="283" t="s">
        <v>1638</v>
      </c>
      <c r="AP574" s="283">
        <v>9</v>
      </c>
      <c r="AQ574" s="567">
        <v>573</v>
      </c>
    </row>
    <row r="575" spans="35:43" x14ac:dyDescent="0.25">
      <c r="AI575" s="278" t="str">
        <f t="shared" si="10"/>
        <v>41698Ε2α (Ζ)305Dκ12</v>
      </c>
      <c r="AJ575" s="287">
        <v>41698</v>
      </c>
      <c r="AK575" s="280" t="s">
        <v>916</v>
      </c>
      <c r="AL575" s="281">
        <v>305</v>
      </c>
      <c r="AM575" s="282" t="s">
        <v>262</v>
      </c>
      <c r="AN575" s="283" t="s">
        <v>913</v>
      </c>
      <c r="AO575" s="283" t="s">
        <v>1638</v>
      </c>
      <c r="AP575" s="283">
        <v>17</v>
      </c>
      <c r="AQ575" s="567">
        <v>574</v>
      </c>
    </row>
    <row r="576" spans="35:43" x14ac:dyDescent="0.25">
      <c r="AI576" s="278" t="str">
        <f t="shared" si="10"/>
        <v>41698Ε2α (Ζ)305Sκ14</v>
      </c>
      <c r="AJ576" s="287">
        <v>41698</v>
      </c>
      <c r="AK576" s="280" t="s">
        <v>916</v>
      </c>
      <c r="AL576" s="281">
        <v>305</v>
      </c>
      <c r="AM576" s="282" t="s">
        <v>262</v>
      </c>
      <c r="AN576" s="283" t="s">
        <v>906</v>
      </c>
      <c r="AO576" s="283" t="s">
        <v>1639</v>
      </c>
      <c r="AP576" s="283">
        <v>10</v>
      </c>
      <c r="AQ576" s="567">
        <v>575</v>
      </c>
    </row>
    <row r="577" spans="35:43" x14ac:dyDescent="0.25">
      <c r="AI577" s="278" t="str">
        <f t="shared" si="10"/>
        <v>41698Ε2α (Ζ)305Dκ14</v>
      </c>
      <c r="AJ577" s="287">
        <v>41698</v>
      </c>
      <c r="AK577" s="280" t="s">
        <v>916</v>
      </c>
      <c r="AL577" s="281">
        <v>305</v>
      </c>
      <c r="AM577" s="282" t="s">
        <v>262</v>
      </c>
      <c r="AN577" s="283" t="s">
        <v>913</v>
      </c>
      <c r="AO577" s="283" t="s">
        <v>1639</v>
      </c>
      <c r="AP577" s="283">
        <v>18</v>
      </c>
      <c r="AQ577" s="567">
        <v>576</v>
      </c>
    </row>
    <row r="578" spans="35:43" x14ac:dyDescent="0.25">
      <c r="AI578" s="278" t="str">
        <f t="shared" si="10"/>
        <v>41698Ε2α (Ζ)305Sκ16</v>
      </c>
      <c r="AJ578" s="287">
        <v>41698</v>
      </c>
      <c r="AK578" s="280" t="s">
        <v>916</v>
      </c>
      <c r="AL578" s="281">
        <v>305</v>
      </c>
      <c r="AM578" s="282" t="s">
        <v>262</v>
      </c>
      <c r="AN578" s="283" t="s">
        <v>906</v>
      </c>
      <c r="AO578" s="283" t="s">
        <v>1640</v>
      </c>
      <c r="AP578" s="283">
        <v>11</v>
      </c>
      <c r="AQ578" s="567">
        <v>577</v>
      </c>
    </row>
    <row r="579" spans="35:43" x14ac:dyDescent="0.25">
      <c r="AI579" s="278" t="str">
        <f t="shared" ref="AI579:AI642" si="11">AJ579&amp;AK579&amp;AL579&amp;AN579&amp;AO579</f>
        <v>41698Ε2α (Ζ)305Dκ16</v>
      </c>
      <c r="AJ579" s="287">
        <v>41698</v>
      </c>
      <c r="AK579" s="280" t="s">
        <v>916</v>
      </c>
      <c r="AL579" s="281">
        <v>305</v>
      </c>
      <c r="AM579" s="282" t="s">
        <v>262</v>
      </c>
      <c r="AN579" s="283" t="s">
        <v>913</v>
      </c>
      <c r="AO579" s="283" t="s">
        <v>1640</v>
      </c>
      <c r="AP579" s="283">
        <v>19</v>
      </c>
      <c r="AQ579" s="567">
        <v>578</v>
      </c>
    </row>
    <row r="580" spans="35:43" x14ac:dyDescent="0.25">
      <c r="AI580" s="278" t="str">
        <f t="shared" si="11"/>
        <v>41701ITF (YELTSIN)14Sα18</v>
      </c>
      <c r="AJ580" s="287">
        <v>41701</v>
      </c>
      <c r="AK580" s="280" t="s">
        <v>1044</v>
      </c>
      <c r="AL580" s="281">
        <v>14</v>
      </c>
      <c r="AM580" s="282" t="s">
        <v>908</v>
      </c>
      <c r="AN580" s="283" t="s">
        <v>906</v>
      </c>
      <c r="AO580" s="283" t="s">
        <v>1637</v>
      </c>
      <c r="AP580" s="283">
        <v>8</v>
      </c>
      <c r="AQ580" s="567">
        <v>579</v>
      </c>
    </row>
    <row r="581" spans="35:43" x14ac:dyDescent="0.25">
      <c r="AI581" s="278" t="str">
        <f t="shared" si="11"/>
        <v>41701TE (TIM ESSONNE)15Sα14</v>
      </c>
      <c r="AJ581" s="287">
        <v>41701</v>
      </c>
      <c r="AK581" s="280" t="s">
        <v>1045</v>
      </c>
      <c r="AL581" s="281">
        <v>15</v>
      </c>
      <c r="AM581" s="282" t="s">
        <v>1699</v>
      </c>
      <c r="AN581" s="283" t="s">
        <v>906</v>
      </c>
      <c r="AO581" s="283" t="s">
        <v>1635</v>
      </c>
      <c r="AP581" s="283">
        <v>6</v>
      </c>
      <c r="AQ581" s="567">
        <v>580</v>
      </c>
    </row>
    <row r="582" spans="35:43" x14ac:dyDescent="0.25">
      <c r="AI582" s="278" t="str">
        <f t="shared" si="11"/>
        <v>41701TE (TIM ESSONNE)15Sκ14</v>
      </c>
      <c r="AJ582" s="287">
        <v>41701</v>
      </c>
      <c r="AK582" s="280" t="s">
        <v>1045</v>
      </c>
      <c r="AL582" s="281">
        <v>15</v>
      </c>
      <c r="AM582" s="282" t="s">
        <v>1699</v>
      </c>
      <c r="AN582" s="283" t="s">
        <v>906</v>
      </c>
      <c r="AO582" s="283" t="s">
        <v>1639</v>
      </c>
      <c r="AP582" s="283">
        <v>10</v>
      </c>
      <c r="AQ582" s="567">
        <v>581</v>
      </c>
    </row>
    <row r="583" spans="35:43" x14ac:dyDescent="0.25">
      <c r="AI583" s="278" t="str">
        <f t="shared" si="11"/>
        <v>41708TE (LIGNON)15Sκ16</v>
      </c>
      <c r="AJ583" s="287">
        <v>41708</v>
      </c>
      <c r="AK583" s="280" t="s">
        <v>1046</v>
      </c>
      <c r="AL583" s="281">
        <v>15</v>
      </c>
      <c r="AM583" s="282" t="s">
        <v>1699</v>
      </c>
      <c r="AN583" s="283" t="s">
        <v>906</v>
      </c>
      <c r="AO583" s="283" t="s">
        <v>1640</v>
      </c>
      <c r="AP583" s="283">
        <v>11</v>
      </c>
      <c r="AQ583" s="567">
        <v>582</v>
      </c>
    </row>
    <row r="584" spans="35:43" x14ac:dyDescent="0.25">
      <c r="AI584" s="278" t="str">
        <f t="shared" si="11"/>
        <v>41708TE (LIGNON)15Dκ16</v>
      </c>
      <c r="AJ584" s="287">
        <v>41708</v>
      </c>
      <c r="AK584" s="280" t="s">
        <v>1046</v>
      </c>
      <c r="AL584" s="281">
        <v>15</v>
      </c>
      <c r="AM584" s="282" t="s">
        <v>1699</v>
      </c>
      <c r="AN584" s="283" t="s">
        <v>913</v>
      </c>
      <c r="AO584" s="283" t="s">
        <v>1640</v>
      </c>
      <c r="AP584" s="283">
        <v>19</v>
      </c>
      <c r="AQ584" s="567">
        <v>583</v>
      </c>
    </row>
    <row r="585" spans="35:43" x14ac:dyDescent="0.25">
      <c r="AI585" s="278" t="str">
        <f t="shared" si="11"/>
        <v>41712Ε3α (Α)2Sα12</v>
      </c>
      <c r="AJ585" s="287">
        <v>41712</v>
      </c>
      <c r="AK585" s="280" t="s">
        <v>928</v>
      </c>
      <c r="AL585" s="281">
        <v>2</v>
      </c>
      <c r="AM585" s="282" t="s">
        <v>1702</v>
      </c>
      <c r="AN585" s="283" t="s">
        <v>906</v>
      </c>
      <c r="AO585" s="283" t="s">
        <v>1634</v>
      </c>
      <c r="AP585" s="283">
        <v>5</v>
      </c>
      <c r="AQ585" s="567">
        <v>584</v>
      </c>
    </row>
    <row r="586" spans="35:43" x14ac:dyDescent="0.25">
      <c r="AI586" s="278" t="str">
        <f t="shared" si="11"/>
        <v>41712Ε3α (Α)2Sα14</v>
      </c>
      <c r="AJ586" s="287">
        <v>41712</v>
      </c>
      <c r="AK586" s="280" t="s">
        <v>928</v>
      </c>
      <c r="AL586" s="281">
        <v>2</v>
      </c>
      <c r="AM586" s="282" t="s">
        <v>1702</v>
      </c>
      <c r="AN586" s="283" t="s">
        <v>906</v>
      </c>
      <c r="AO586" s="283" t="s">
        <v>1635</v>
      </c>
      <c r="AP586" s="283">
        <v>6</v>
      </c>
      <c r="AQ586" s="567">
        <v>585</v>
      </c>
    </row>
    <row r="587" spans="35:43" x14ac:dyDescent="0.25">
      <c r="AI587" s="278" t="str">
        <f t="shared" si="11"/>
        <v>41712Ε3α (Α)2Sα16</v>
      </c>
      <c r="AJ587" s="287">
        <v>41712</v>
      </c>
      <c r="AK587" s="280" t="s">
        <v>928</v>
      </c>
      <c r="AL587" s="281">
        <v>2</v>
      </c>
      <c r="AM587" s="282" t="s">
        <v>1702</v>
      </c>
      <c r="AN587" s="283" t="s">
        <v>906</v>
      </c>
      <c r="AO587" s="283" t="s">
        <v>1636</v>
      </c>
      <c r="AP587" s="283">
        <v>7</v>
      </c>
      <c r="AQ587" s="567">
        <v>586</v>
      </c>
    </row>
    <row r="588" spans="35:43" x14ac:dyDescent="0.25">
      <c r="AI588" s="278" t="str">
        <f t="shared" si="11"/>
        <v>41712Ε3α (Α)2Sκ12</v>
      </c>
      <c r="AJ588" s="287">
        <v>41712</v>
      </c>
      <c r="AK588" s="280" t="s">
        <v>928</v>
      </c>
      <c r="AL588" s="281">
        <v>2</v>
      </c>
      <c r="AM588" s="282" t="s">
        <v>1702</v>
      </c>
      <c r="AN588" s="283" t="s">
        <v>906</v>
      </c>
      <c r="AO588" s="283" t="s">
        <v>1638</v>
      </c>
      <c r="AP588" s="283">
        <v>9</v>
      </c>
      <c r="AQ588" s="567">
        <v>587</v>
      </c>
    </row>
    <row r="589" spans="35:43" x14ac:dyDescent="0.25">
      <c r="AI589" s="278" t="str">
        <f t="shared" si="11"/>
        <v>41712Ε3α (Α)2Sκ16</v>
      </c>
      <c r="AJ589" s="287">
        <v>41712</v>
      </c>
      <c r="AK589" s="280" t="s">
        <v>928</v>
      </c>
      <c r="AL589" s="281">
        <v>2</v>
      </c>
      <c r="AM589" s="282" t="s">
        <v>1702</v>
      </c>
      <c r="AN589" s="283" t="s">
        <v>906</v>
      </c>
      <c r="AO589" s="283" t="s">
        <v>1640</v>
      </c>
      <c r="AP589" s="283">
        <v>11</v>
      </c>
      <c r="AQ589" s="567">
        <v>588</v>
      </c>
    </row>
    <row r="590" spans="35:43" x14ac:dyDescent="0.25">
      <c r="AI590" s="278" t="str">
        <f t="shared" si="11"/>
        <v>41712Ε3α (Β)3Sα12</v>
      </c>
      <c r="AJ590" s="287">
        <v>41712</v>
      </c>
      <c r="AK590" s="280" t="s">
        <v>929</v>
      </c>
      <c r="AL590" s="281">
        <v>3</v>
      </c>
      <c r="AM590" s="282" t="s">
        <v>1703</v>
      </c>
      <c r="AN590" s="283" t="s">
        <v>906</v>
      </c>
      <c r="AO590" s="283" t="s">
        <v>1634</v>
      </c>
      <c r="AP590" s="283">
        <v>5</v>
      </c>
      <c r="AQ590" s="567">
        <v>589</v>
      </c>
    </row>
    <row r="591" spans="35:43" x14ac:dyDescent="0.25">
      <c r="AI591" s="278" t="str">
        <f t="shared" si="11"/>
        <v>41712Ε3α (Β)3Sα14</v>
      </c>
      <c r="AJ591" s="287">
        <v>41712</v>
      </c>
      <c r="AK591" s="280" t="s">
        <v>929</v>
      </c>
      <c r="AL591" s="281">
        <v>3</v>
      </c>
      <c r="AM591" s="282" t="s">
        <v>1703</v>
      </c>
      <c r="AN591" s="283" t="s">
        <v>906</v>
      </c>
      <c r="AO591" s="283" t="s">
        <v>1635</v>
      </c>
      <c r="AP591" s="283">
        <v>6</v>
      </c>
      <c r="AQ591" s="567">
        <v>590</v>
      </c>
    </row>
    <row r="592" spans="35:43" x14ac:dyDescent="0.25">
      <c r="AI592" s="278" t="str">
        <f t="shared" si="11"/>
        <v>41712Ε3α (Β)3Sα16</v>
      </c>
      <c r="AJ592" s="287">
        <v>41712</v>
      </c>
      <c r="AK592" s="280" t="s">
        <v>929</v>
      </c>
      <c r="AL592" s="281">
        <v>3</v>
      </c>
      <c r="AM592" s="282" t="s">
        <v>1703</v>
      </c>
      <c r="AN592" s="283" t="s">
        <v>906</v>
      </c>
      <c r="AO592" s="283" t="s">
        <v>1636</v>
      </c>
      <c r="AP592" s="283">
        <v>7</v>
      </c>
      <c r="AQ592" s="567">
        <v>591</v>
      </c>
    </row>
    <row r="593" spans="35:43" x14ac:dyDescent="0.25">
      <c r="AI593" s="278" t="str">
        <f t="shared" si="11"/>
        <v>41712Ε3α (Β)3Sκ12</v>
      </c>
      <c r="AJ593" s="287">
        <v>41712</v>
      </c>
      <c r="AK593" s="280" t="s">
        <v>929</v>
      </c>
      <c r="AL593" s="281">
        <v>3</v>
      </c>
      <c r="AM593" s="282" t="s">
        <v>1703</v>
      </c>
      <c r="AN593" s="283" t="s">
        <v>906</v>
      </c>
      <c r="AO593" s="283" t="s">
        <v>1638</v>
      </c>
      <c r="AP593" s="283">
        <v>9</v>
      </c>
      <c r="AQ593" s="567">
        <v>592</v>
      </c>
    </row>
    <row r="594" spans="35:43" x14ac:dyDescent="0.25">
      <c r="AI594" s="278" t="str">
        <f t="shared" si="11"/>
        <v>41712Ε3α (Β)3Sκ14</v>
      </c>
      <c r="AJ594" s="287">
        <v>41712</v>
      </c>
      <c r="AK594" s="280" t="s">
        <v>929</v>
      </c>
      <c r="AL594" s="281">
        <v>3</v>
      </c>
      <c r="AM594" s="282" t="s">
        <v>1703</v>
      </c>
      <c r="AN594" s="283" t="s">
        <v>906</v>
      </c>
      <c r="AO594" s="283" t="s">
        <v>1639</v>
      </c>
      <c r="AP594" s="283">
        <v>10</v>
      </c>
      <c r="AQ594" s="567">
        <v>593</v>
      </c>
    </row>
    <row r="595" spans="35:43" x14ac:dyDescent="0.25">
      <c r="AI595" s="278" t="str">
        <f t="shared" si="11"/>
        <v>41712Ε3α (Β)3Sκ16</v>
      </c>
      <c r="AJ595" s="287">
        <v>41712</v>
      </c>
      <c r="AK595" s="280" t="s">
        <v>929</v>
      </c>
      <c r="AL595" s="281">
        <v>3</v>
      </c>
      <c r="AM595" s="282" t="s">
        <v>1703</v>
      </c>
      <c r="AN595" s="283" t="s">
        <v>906</v>
      </c>
      <c r="AO595" s="283" t="s">
        <v>1640</v>
      </c>
      <c r="AP595" s="283">
        <v>11</v>
      </c>
      <c r="AQ595" s="567">
        <v>594</v>
      </c>
    </row>
    <row r="596" spans="35:43" x14ac:dyDescent="0.25">
      <c r="AI596" s="278" t="str">
        <f t="shared" si="11"/>
        <v>41712Ε3α (Γ)4Sα12</v>
      </c>
      <c r="AJ596" s="287">
        <v>41712</v>
      </c>
      <c r="AK596" s="280" t="s">
        <v>930</v>
      </c>
      <c r="AL596" s="281">
        <v>4</v>
      </c>
      <c r="AM596" s="282" t="s">
        <v>1704</v>
      </c>
      <c r="AN596" s="283" t="s">
        <v>906</v>
      </c>
      <c r="AO596" s="283" t="s">
        <v>1634</v>
      </c>
      <c r="AP596" s="283">
        <v>5</v>
      </c>
      <c r="AQ596" s="567">
        <v>595</v>
      </c>
    </row>
    <row r="597" spans="35:43" x14ac:dyDescent="0.25">
      <c r="AI597" s="278" t="str">
        <f t="shared" si="11"/>
        <v>41712Ε3α (Γ)4Sα14</v>
      </c>
      <c r="AJ597" s="287">
        <v>41712</v>
      </c>
      <c r="AK597" s="280" t="s">
        <v>930</v>
      </c>
      <c r="AL597" s="281">
        <v>4</v>
      </c>
      <c r="AM597" s="282" t="s">
        <v>1704</v>
      </c>
      <c r="AN597" s="283" t="s">
        <v>906</v>
      </c>
      <c r="AO597" s="283" t="s">
        <v>1635</v>
      </c>
      <c r="AP597" s="283">
        <v>6</v>
      </c>
      <c r="AQ597" s="567">
        <v>596</v>
      </c>
    </row>
    <row r="598" spans="35:43" x14ac:dyDescent="0.25">
      <c r="AI598" s="278" t="str">
        <f t="shared" si="11"/>
        <v>41712Ε3α (Γ)4Sα16</v>
      </c>
      <c r="AJ598" s="287">
        <v>41712</v>
      </c>
      <c r="AK598" s="280" t="s">
        <v>930</v>
      </c>
      <c r="AL598" s="281">
        <v>4</v>
      </c>
      <c r="AM598" s="282" t="s">
        <v>1704</v>
      </c>
      <c r="AN598" s="283" t="s">
        <v>906</v>
      </c>
      <c r="AO598" s="283" t="s">
        <v>1636</v>
      </c>
      <c r="AP598" s="283">
        <v>7</v>
      </c>
      <c r="AQ598" s="567">
        <v>597</v>
      </c>
    </row>
    <row r="599" spans="35:43" x14ac:dyDescent="0.25">
      <c r="AI599" s="278" t="str">
        <f t="shared" si="11"/>
        <v>41712Ε3α (Γ)4Sκ12</v>
      </c>
      <c r="AJ599" s="287">
        <v>41712</v>
      </c>
      <c r="AK599" s="280" t="s">
        <v>930</v>
      </c>
      <c r="AL599" s="281">
        <v>4</v>
      </c>
      <c r="AM599" s="282" t="s">
        <v>1704</v>
      </c>
      <c r="AN599" s="283" t="s">
        <v>906</v>
      </c>
      <c r="AO599" s="283" t="s">
        <v>1638</v>
      </c>
      <c r="AP599" s="283">
        <v>9</v>
      </c>
      <c r="AQ599" s="567">
        <v>598</v>
      </c>
    </row>
    <row r="600" spans="35:43" x14ac:dyDescent="0.25">
      <c r="AI600" s="278" t="str">
        <f t="shared" si="11"/>
        <v>41712Ε3α (Γ)4Sκ14</v>
      </c>
      <c r="AJ600" s="287">
        <v>41712</v>
      </c>
      <c r="AK600" s="280" t="s">
        <v>930</v>
      </c>
      <c r="AL600" s="281">
        <v>4</v>
      </c>
      <c r="AM600" s="282" t="s">
        <v>1704</v>
      </c>
      <c r="AN600" s="283" t="s">
        <v>906</v>
      </c>
      <c r="AO600" s="283" t="s">
        <v>1639</v>
      </c>
      <c r="AP600" s="283">
        <v>10</v>
      </c>
      <c r="AQ600" s="567">
        <v>599</v>
      </c>
    </row>
    <row r="601" spans="35:43" x14ac:dyDescent="0.25">
      <c r="AI601" s="278" t="str">
        <f t="shared" si="11"/>
        <v>41712Ε3α (Γ)4Sκ16</v>
      </c>
      <c r="AJ601" s="287">
        <v>41712</v>
      </c>
      <c r="AK601" s="280" t="s">
        <v>930</v>
      </c>
      <c r="AL601" s="281">
        <v>4</v>
      </c>
      <c r="AM601" s="282" t="s">
        <v>1704</v>
      </c>
      <c r="AN601" s="283" t="s">
        <v>906</v>
      </c>
      <c r="AO601" s="283" t="s">
        <v>1640</v>
      </c>
      <c r="AP601" s="283">
        <v>11</v>
      </c>
      <c r="AQ601" s="567">
        <v>600</v>
      </c>
    </row>
    <row r="602" spans="35:43" x14ac:dyDescent="0.25">
      <c r="AI602" s="278" t="str">
        <f t="shared" si="11"/>
        <v>41712Ε3α (Δ)5Sα12</v>
      </c>
      <c r="AJ602" s="287">
        <v>41712</v>
      </c>
      <c r="AK602" s="280" t="s">
        <v>931</v>
      </c>
      <c r="AL602" s="281">
        <v>5</v>
      </c>
      <c r="AM602" s="282" t="s">
        <v>1705</v>
      </c>
      <c r="AN602" s="283" t="s">
        <v>906</v>
      </c>
      <c r="AO602" s="283" t="s">
        <v>1634</v>
      </c>
      <c r="AP602" s="283">
        <v>5</v>
      </c>
      <c r="AQ602" s="567">
        <v>601</v>
      </c>
    </row>
    <row r="603" spans="35:43" x14ac:dyDescent="0.25">
      <c r="AI603" s="278" t="str">
        <f t="shared" si="11"/>
        <v>41712Ε3α (Δ)5Sα14</v>
      </c>
      <c r="AJ603" s="287">
        <v>41712</v>
      </c>
      <c r="AK603" s="280" t="s">
        <v>931</v>
      </c>
      <c r="AL603" s="281">
        <v>5</v>
      </c>
      <c r="AM603" s="282" t="s">
        <v>1705</v>
      </c>
      <c r="AN603" s="283" t="s">
        <v>906</v>
      </c>
      <c r="AO603" s="283" t="s">
        <v>1635</v>
      </c>
      <c r="AP603" s="283">
        <v>6</v>
      </c>
      <c r="AQ603" s="567">
        <v>602</v>
      </c>
    </row>
    <row r="604" spans="35:43" x14ac:dyDescent="0.25">
      <c r="AI604" s="278" t="str">
        <f t="shared" si="11"/>
        <v>41712Ε3α (Δ)5Sα16</v>
      </c>
      <c r="AJ604" s="287">
        <v>41712</v>
      </c>
      <c r="AK604" s="280" t="s">
        <v>931</v>
      </c>
      <c r="AL604" s="281">
        <v>5</v>
      </c>
      <c r="AM604" s="282" t="s">
        <v>1705</v>
      </c>
      <c r="AN604" s="283" t="s">
        <v>906</v>
      </c>
      <c r="AO604" s="283" t="s">
        <v>1636</v>
      </c>
      <c r="AP604" s="283">
        <v>7</v>
      </c>
      <c r="AQ604" s="567">
        <v>603</v>
      </c>
    </row>
    <row r="605" spans="35:43" x14ac:dyDescent="0.25">
      <c r="AI605" s="278" t="str">
        <f t="shared" si="11"/>
        <v>41712Ε3α (Δ)5Sκ12</v>
      </c>
      <c r="AJ605" s="287">
        <v>41712</v>
      </c>
      <c r="AK605" s="280" t="s">
        <v>931</v>
      </c>
      <c r="AL605" s="281">
        <v>5</v>
      </c>
      <c r="AM605" s="282" t="s">
        <v>1705</v>
      </c>
      <c r="AN605" s="283" t="s">
        <v>906</v>
      </c>
      <c r="AO605" s="283" t="s">
        <v>1638</v>
      </c>
      <c r="AP605" s="283">
        <v>9</v>
      </c>
      <c r="AQ605" s="567">
        <v>604</v>
      </c>
    </row>
    <row r="606" spans="35:43" x14ac:dyDescent="0.25">
      <c r="AI606" s="278" t="str">
        <f t="shared" si="11"/>
        <v>41712Ε3α (Δ)5Sκ14</v>
      </c>
      <c r="AJ606" s="287">
        <v>41712</v>
      </c>
      <c r="AK606" s="280" t="s">
        <v>931</v>
      </c>
      <c r="AL606" s="281">
        <v>5</v>
      </c>
      <c r="AM606" s="282" t="s">
        <v>1705</v>
      </c>
      <c r="AN606" s="283" t="s">
        <v>906</v>
      </c>
      <c r="AO606" s="283" t="s">
        <v>1639</v>
      </c>
      <c r="AP606" s="283">
        <v>10</v>
      </c>
      <c r="AQ606" s="567">
        <v>605</v>
      </c>
    </row>
    <row r="607" spans="35:43" x14ac:dyDescent="0.25">
      <c r="AI607" s="278" t="str">
        <f t="shared" si="11"/>
        <v>41712Ε3α (Δ)5Sκ16</v>
      </c>
      <c r="AJ607" s="287">
        <v>41712</v>
      </c>
      <c r="AK607" s="280" t="s">
        <v>931</v>
      </c>
      <c r="AL607" s="281">
        <v>5</v>
      </c>
      <c r="AM607" s="282" t="s">
        <v>1705</v>
      </c>
      <c r="AN607" s="283" t="s">
        <v>906</v>
      </c>
      <c r="AO607" s="283" t="s">
        <v>1640</v>
      </c>
      <c r="AP607" s="283">
        <v>11</v>
      </c>
      <c r="AQ607" s="567">
        <v>606</v>
      </c>
    </row>
    <row r="608" spans="35:43" x14ac:dyDescent="0.25">
      <c r="AI608" s="278" t="str">
        <f t="shared" si="11"/>
        <v>41712Ε3α (Ε)6Sα12</v>
      </c>
      <c r="AJ608" s="287">
        <v>41712</v>
      </c>
      <c r="AK608" s="280" t="s">
        <v>932</v>
      </c>
      <c r="AL608" s="281">
        <v>6</v>
      </c>
      <c r="AM608" s="282" t="s">
        <v>1706</v>
      </c>
      <c r="AN608" s="283" t="s">
        <v>906</v>
      </c>
      <c r="AO608" s="283" t="s">
        <v>1634</v>
      </c>
      <c r="AP608" s="283">
        <v>5</v>
      </c>
      <c r="AQ608" s="567">
        <v>607</v>
      </c>
    </row>
    <row r="609" spans="35:43" x14ac:dyDescent="0.25">
      <c r="AI609" s="278" t="str">
        <f t="shared" si="11"/>
        <v>41712Ε3α (Ε)6Sα14</v>
      </c>
      <c r="AJ609" s="287">
        <v>41712</v>
      </c>
      <c r="AK609" s="280" t="s">
        <v>932</v>
      </c>
      <c r="AL609" s="281">
        <v>6</v>
      </c>
      <c r="AM609" s="282" t="s">
        <v>1706</v>
      </c>
      <c r="AN609" s="283" t="s">
        <v>906</v>
      </c>
      <c r="AO609" s="283" t="s">
        <v>1635</v>
      </c>
      <c r="AP609" s="283">
        <v>6</v>
      </c>
      <c r="AQ609" s="567">
        <v>608</v>
      </c>
    </row>
    <row r="610" spans="35:43" x14ac:dyDescent="0.25">
      <c r="AI610" s="278" t="str">
        <f t="shared" si="11"/>
        <v>41712Ε3α (Ε)6Sα16</v>
      </c>
      <c r="AJ610" s="287">
        <v>41712</v>
      </c>
      <c r="AK610" s="280" t="s">
        <v>932</v>
      </c>
      <c r="AL610" s="281">
        <v>6</v>
      </c>
      <c r="AM610" s="282" t="s">
        <v>1706</v>
      </c>
      <c r="AN610" s="283" t="s">
        <v>906</v>
      </c>
      <c r="AO610" s="283" t="s">
        <v>1636</v>
      </c>
      <c r="AP610" s="283">
        <v>7</v>
      </c>
      <c r="AQ610" s="567">
        <v>609</v>
      </c>
    </row>
    <row r="611" spans="35:43" x14ac:dyDescent="0.25">
      <c r="AI611" s="278" t="str">
        <f t="shared" si="11"/>
        <v>41712Ε3α (Ε)6Sκ12</v>
      </c>
      <c r="AJ611" s="287">
        <v>41712</v>
      </c>
      <c r="AK611" s="280" t="s">
        <v>932</v>
      </c>
      <c r="AL611" s="281">
        <v>6</v>
      </c>
      <c r="AM611" s="282" t="s">
        <v>1706</v>
      </c>
      <c r="AN611" s="283" t="s">
        <v>906</v>
      </c>
      <c r="AO611" s="283" t="s">
        <v>1638</v>
      </c>
      <c r="AP611" s="283">
        <v>9</v>
      </c>
      <c r="AQ611" s="567">
        <v>610</v>
      </c>
    </row>
    <row r="612" spans="35:43" x14ac:dyDescent="0.25">
      <c r="AI612" s="278" t="str">
        <f t="shared" si="11"/>
        <v>41712Ε3α (Ε)6Sκ14</v>
      </c>
      <c r="AJ612" s="287">
        <v>41712</v>
      </c>
      <c r="AK612" s="280" t="s">
        <v>932</v>
      </c>
      <c r="AL612" s="281">
        <v>6</v>
      </c>
      <c r="AM612" s="282" t="s">
        <v>1706</v>
      </c>
      <c r="AN612" s="283" t="s">
        <v>906</v>
      </c>
      <c r="AO612" s="283" t="s">
        <v>1639</v>
      </c>
      <c r="AP612" s="283">
        <v>10</v>
      </c>
      <c r="AQ612" s="567">
        <v>611</v>
      </c>
    </row>
    <row r="613" spans="35:43" x14ac:dyDescent="0.25">
      <c r="AI613" s="278" t="str">
        <f t="shared" si="11"/>
        <v>41712Ε3α (Ε)6Sκ16</v>
      </c>
      <c r="AJ613" s="287">
        <v>41712</v>
      </c>
      <c r="AK613" s="280" t="s">
        <v>932</v>
      </c>
      <c r="AL613" s="281">
        <v>6</v>
      </c>
      <c r="AM613" s="282" t="s">
        <v>1706</v>
      </c>
      <c r="AN613" s="283" t="s">
        <v>906</v>
      </c>
      <c r="AO613" s="283" t="s">
        <v>1640</v>
      </c>
      <c r="AP613" s="283">
        <v>11</v>
      </c>
      <c r="AQ613" s="567">
        <v>612</v>
      </c>
    </row>
    <row r="614" spans="35:43" x14ac:dyDescent="0.25">
      <c r="AI614" s="278" t="str">
        <f t="shared" si="11"/>
        <v>41712Ε3α (Ζ)8Sα12</v>
      </c>
      <c r="AJ614" s="287">
        <v>41712</v>
      </c>
      <c r="AK614" s="280" t="s">
        <v>933</v>
      </c>
      <c r="AL614" s="281">
        <v>8</v>
      </c>
      <c r="AM614" s="282" t="s">
        <v>1708</v>
      </c>
      <c r="AN614" s="283" t="s">
        <v>906</v>
      </c>
      <c r="AO614" s="283" t="s">
        <v>1634</v>
      </c>
      <c r="AP614" s="283">
        <v>5</v>
      </c>
      <c r="AQ614" s="567">
        <v>613</v>
      </c>
    </row>
    <row r="615" spans="35:43" x14ac:dyDescent="0.25">
      <c r="AI615" s="278" t="str">
        <f t="shared" si="11"/>
        <v>41712Ε3α (Ζ)8Sα14</v>
      </c>
      <c r="AJ615" s="287">
        <v>41712</v>
      </c>
      <c r="AK615" s="280" t="s">
        <v>933</v>
      </c>
      <c r="AL615" s="281">
        <v>8</v>
      </c>
      <c r="AM615" s="282" t="s">
        <v>1708</v>
      </c>
      <c r="AN615" s="283" t="s">
        <v>906</v>
      </c>
      <c r="AO615" s="283" t="s">
        <v>1635</v>
      </c>
      <c r="AP615" s="283">
        <v>6</v>
      </c>
      <c r="AQ615" s="567">
        <v>614</v>
      </c>
    </row>
    <row r="616" spans="35:43" x14ac:dyDescent="0.25">
      <c r="AI616" s="278" t="str">
        <f t="shared" si="11"/>
        <v>41712Ε3α (Ζ)8Sα16</v>
      </c>
      <c r="AJ616" s="287">
        <v>41712</v>
      </c>
      <c r="AK616" s="280" t="s">
        <v>933</v>
      </c>
      <c r="AL616" s="281">
        <v>8</v>
      </c>
      <c r="AM616" s="282" t="s">
        <v>1708</v>
      </c>
      <c r="AN616" s="283" t="s">
        <v>906</v>
      </c>
      <c r="AO616" s="283" t="s">
        <v>1636</v>
      </c>
      <c r="AP616" s="283">
        <v>7</v>
      </c>
      <c r="AQ616" s="567">
        <v>615</v>
      </c>
    </row>
    <row r="617" spans="35:43" x14ac:dyDescent="0.25">
      <c r="AI617" s="278" t="str">
        <f t="shared" si="11"/>
        <v>41712Ε3α (Ζ)8Sκ12</v>
      </c>
      <c r="AJ617" s="287">
        <v>41712</v>
      </c>
      <c r="AK617" s="280" t="s">
        <v>933</v>
      </c>
      <c r="AL617" s="281">
        <v>8</v>
      </c>
      <c r="AM617" s="282" t="s">
        <v>1708</v>
      </c>
      <c r="AN617" s="283" t="s">
        <v>906</v>
      </c>
      <c r="AO617" s="283" t="s">
        <v>1638</v>
      </c>
      <c r="AP617" s="283">
        <v>9</v>
      </c>
      <c r="AQ617" s="567">
        <v>616</v>
      </c>
    </row>
    <row r="618" spans="35:43" x14ac:dyDescent="0.25">
      <c r="AI618" s="278" t="str">
        <f t="shared" si="11"/>
        <v>41712Ε3α (Ζ)8Sκ14</v>
      </c>
      <c r="AJ618" s="287">
        <v>41712</v>
      </c>
      <c r="AK618" s="280" t="s">
        <v>933</v>
      </c>
      <c r="AL618" s="281">
        <v>8</v>
      </c>
      <c r="AM618" s="282" t="s">
        <v>1708</v>
      </c>
      <c r="AN618" s="283" t="s">
        <v>906</v>
      </c>
      <c r="AO618" s="283" t="s">
        <v>1639</v>
      </c>
      <c r="AP618" s="283">
        <v>10</v>
      </c>
      <c r="AQ618" s="567">
        <v>617</v>
      </c>
    </row>
    <row r="619" spans="35:43" x14ac:dyDescent="0.25">
      <c r="AI619" s="278" t="str">
        <f t="shared" si="11"/>
        <v>41712Ε3α (Ζ)8Sκ16</v>
      </c>
      <c r="AJ619" s="287">
        <v>41712</v>
      </c>
      <c r="AK619" s="280" t="s">
        <v>933</v>
      </c>
      <c r="AL619" s="281">
        <v>8</v>
      </c>
      <c r="AM619" s="282" t="s">
        <v>1708</v>
      </c>
      <c r="AN619" s="283" t="s">
        <v>906</v>
      </c>
      <c r="AO619" s="283" t="s">
        <v>1640</v>
      </c>
      <c r="AP619" s="283">
        <v>11</v>
      </c>
      <c r="AQ619" s="567">
        <v>618</v>
      </c>
    </row>
    <row r="620" spans="35:43" x14ac:dyDescent="0.25">
      <c r="AI620" s="278" t="str">
        <f t="shared" si="11"/>
        <v>41712Ε3α (Η)9Sα12</v>
      </c>
      <c r="AJ620" s="287">
        <v>41712</v>
      </c>
      <c r="AK620" s="280" t="s">
        <v>934</v>
      </c>
      <c r="AL620" s="281">
        <v>9</v>
      </c>
      <c r="AM620" s="282" t="s">
        <v>1709</v>
      </c>
      <c r="AN620" s="283" t="s">
        <v>906</v>
      </c>
      <c r="AO620" s="283" t="s">
        <v>1634</v>
      </c>
      <c r="AP620" s="283">
        <v>5</v>
      </c>
      <c r="AQ620" s="567">
        <v>619</v>
      </c>
    </row>
    <row r="621" spans="35:43" x14ac:dyDescent="0.25">
      <c r="AI621" s="278" t="str">
        <f t="shared" si="11"/>
        <v>41712Ε3α (Η)9Sα14</v>
      </c>
      <c r="AJ621" s="287">
        <v>41712</v>
      </c>
      <c r="AK621" s="280" t="s">
        <v>934</v>
      </c>
      <c r="AL621" s="281">
        <v>9</v>
      </c>
      <c r="AM621" s="282" t="s">
        <v>1709</v>
      </c>
      <c r="AN621" s="283" t="s">
        <v>906</v>
      </c>
      <c r="AO621" s="283" t="s">
        <v>1635</v>
      </c>
      <c r="AP621" s="283">
        <v>6</v>
      </c>
      <c r="AQ621" s="567">
        <v>620</v>
      </c>
    </row>
    <row r="622" spans="35:43" x14ac:dyDescent="0.25">
      <c r="AI622" s="278" t="str">
        <f t="shared" si="11"/>
        <v>41712Ε3α (Η)9Sα16</v>
      </c>
      <c r="AJ622" s="287">
        <v>41712</v>
      </c>
      <c r="AK622" s="280" t="s">
        <v>934</v>
      </c>
      <c r="AL622" s="281">
        <v>9</v>
      </c>
      <c r="AM622" s="282" t="s">
        <v>1709</v>
      </c>
      <c r="AN622" s="283" t="s">
        <v>906</v>
      </c>
      <c r="AO622" s="283" t="s">
        <v>1636</v>
      </c>
      <c r="AP622" s="283">
        <v>7</v>
      </c>
      <c r="AQ622" s="567">
        <v>621</v>
      </c>
    </row>
    <row r="623" spans="35:43" x14ac:dyDescent="0.25">
      <c r="AI623" s="278" t="str">
        <f t="shared" si="11"/>
        <v>41712Ε3α (Η)9Sκ12</v>
      </c>
      <c r="AJ623" s="287">
        <v>41712</v>
      </c>
      <c r="AK623" s="280" t="s">
        <v>934</v>
      </c>
      <c r="AL623" s="281">
        <v>9</v>
      </c>
      <c r="AM623" s="282" t="s">
        <v>1709</v>
      </c>
      <c r="AN623" s="283" t="s">
        <v>906</v>
      </c>
      <c r="AO623" s="283" t="s">
        <v>1638</v>
      </c>
      <c r="AP623" s="283">
        <v>9</v>
      </c>
      <c r="AQ623" s="567">
        <v>622</v>
      </c>
    </row>
    <row r="624" spans="35:43" x14ac:dyDescent="0.25">
      <c r="AI624" s="278" t="str">
        <f t="shared" si="11"/>
        <v>41712Ε3α (Η)9Sκ14</v>
      </c>
      <c r="AJ624" s="287">
        <v>41712</v>
      </c>
      <c r="AK624" s="280" t="s">
        <v>934</v>
      </c>
      <c r="AL624" s="281">
        <v>9</v>
      </c>
      <c r="AM624" s="282" t="s">
        <v>1709</v>
      </c>
      <c r="AN624" s="283" t="s">
        <v>906</v>
      </c>
      <c r="AO624" s="283" t="s">
        <v>1639</v>
      </c>
      <c r="AP624" s="283">
        <v>10</v>
      </c>
      <c r="AQ624" s="567">
        <v>623</v>
      </c>
    </row>
    <row r="625" spans="35:43" x14ac:dyDescent="0.25">
      <c r="AI625" s="278" t="str">
        <f t="shared" si="11"/>
        <v>41712Ε3α (Η)9Sκ16</v>
      </c>
      <c r="AJ625" s="287">
        <v>41712</v>
      </c>
      <c r="AK625" s="280" t="s">
        <v>934</v>
      </c>
      <c r="AL625" s="281">
        <v>9</v>
      </c>
      <c r="AM625" s="282" t="s">
        <v>1709</v>
      </c>
      <c r="AN625" s="283" t="s">
        <v>906</v>
      </c>
      <c r="AO625" s="283" t="s">
        <v>1640</v>
      </c>
      <c r="AP625" s="283">
        <v>11</v>
      </c>
      <c r="AQ625" s="567">
        <v>624</v>
      </c>
    </row>
    <row r="626" spans="35:43" x14ac:dyDescent="0.25">
      <c r="AI626" s="278" t="str">
        <f t="shared" si="11"/>
        <v>41712Ε3α (Θ)10Sα12</v>
      </c>
      <c r="AJ626" s="287">
        <v>41712</v>
      </c>
      <c r="AK626" s="280" t="s">
        <v>935</v>
      </c>
      <c r="AL626" s="281">
        <v>10</v>
      </c>
      <c r="AM626" s="282" t="s">
        <v>1710</v>
      </c>
      <c r="AN626" s="283" t="s">
        <v>906</v>
      </c>
      <c r="AO626" s="283" t="s">
        <v>1634</v>
      </c>
      <c r="AP626" s="283">
        <v>5</v>
      </c>
      <c r="AQ626" s="567">
        <v>625</v>
      </c>
    </row>
    <row r="627" spans="35:43" x14ac:dyDescent="0.25">
      <c r="AI627" s="278" t="str">
        <f t="shared" si="11"/>
        <v>41712Ε3α (Θ)10Sα14</v>
      </c>
      <c r="AJ627" s="287">
        <v>41712</v>
      </c>
      <c r="AK627" s="280" t="s">
        <v>935</v>
      </c>
      <c r="AL627" s="281">
        <v>10</v>
      </c>
      <c r="AM627" s="282" t="s">
        <v>1710</v>
      </c>
      <c r="AN627" s="283" t="s">
        <v>906</v>
      </c>
      <c r="AO627" s="283" t="s">
        <v>1635</v>
      </c>
      <c r="AP627" s="283">
        <v>6</v>
      </c>
      <c r="AQ627" s="567">
        <v>626</v>
      </c>
    </row>
    <row r="628" spans="35:43" x14ac:dyDescent="0.25">
      <c r="AI628" s="278" t="str">
        <f t="shared" si="11"/>
        <v>41712Ε3α (Θ)10Sα16</v>
      </c>
      <c r="AJ628" s="287">
        <v>41712</v>
      </c>
      <c r="AK628" s="280" t="s">
        <v>935</v>
      </c>
      <c r="AL628" s="281">
        <v>10</v>
      </c>
      <c r="AM628" s="282" t="s">
        <v>1710</v>
      </c>
      <c r="AN628" s="283" t="s">
        <v>906</v>
      </c>
      <c r="AO628" s="283" t="s">
        <v>1636</v>
      </c>
      <c r="AP628" s="283">
        <v>7</v>
      </c>
      <c r="AQ628" s="567">
        <v>627</v>
      </c>
    </row>
    <row r="629" spans="35:43" x14ac:dyDescent="0.25">
      <c r="AI629" s="278" t="str">
        <f t="shared" si="11"/>
        <v>41712Ε3α (Θ)10Sκ12</v>
      </c>
      <c r="AJ629" s="287">
        <v>41712</v>
      </c>
      <c r="AK629" s="280" t="s">
        <v>935</v>
      </c>
      <c r="AL629" s="281">
        <v>10</v>
      </c>
      <c r="AM629" s="282" t="s">
        <v>1710</v>
      </c>
      <c r="AN629" s="283" t="s">
        <v>906</v>
      </c>
      <c r="AO629" s="283" t="s">
        <v>1638</v>
      </c>
      <c r="AP629" s="283">
        <v>9</v>
      </c>
      <c r="AQ629" s="567">
        <v>628</v>
      </c>
    </row>
    <row r="630" spans="35:43" x14ac:dyDescent="0.25">
      <c r="AI630" s="278" t="str">
        <f t="shared" si="11"/>
        <v>41712Ε3α (Θ)10Sκ14</v>
      </c>
      <c r="AJ630" s="287">
        <v>41712</v>
      </c>
      <c r="AK630" s="280" t="s">
        <v>935</v>
      </c>
      <c r="AL630" s="281">
        <v>10</v>
      </c>
      <c r="AM630" s="282" t="s">
        <v>1710</v>
      </c>
      <c r="AN630" s="283" t="s">
        <v>906</v>
      </c>
      <c r="AO630" s="283" t="s">
        <v>1639</v>
      </c>
      <c r="AP630" s="283">
        <v>10</v>
      </c>
      <c r="AQ630" s="567">
        <v>629</v>
      </c>
    </row>
    <row r="631" spans="35:43" x14ac:dyDescent="0.25">
      <c r="AI631" s="278" t="str">
        <f t="shared" si="11"/>
        <v>41712Ε3α (Θ)10Sκ16</v>
      </c>
      <c r="AJ631" s="287">
        <v>41712</v>
      </c>
      <c r="AK631" s="280" t="s">
        <v>935</v>
      </c>
      <c r="AL631" s="281">
        <v>10</v>
      </c>
      <c r="AM631" s="282" t="s">
        <v>1710</v>
      </c>
      <c r="AN631" s="283" t="s">
        <v>906</v>
      </c>
      <c r="AO631" s="283" t="s">
        <v>1640</v>
      </c>
      <c r="AP631" s="283">
        <v>11</v>
      </c>
      <c r="AQ631" s="567">
        <v>630</v>
      </c>
    </row>
    <row r="632" spans="35:43" x14ac:dyDescent="0.25">
      <c r="AI632" s="278" t="str">
        <f t="shared" si="11"/>
        <v>41712Ε3α (ΙΑ)11Sα12</v>
      </c>
      <c r="AJ632" s="287">
        <v>41712</v>
      </c>
      <c r="AK632" s="280" t="s">
        <v>936</v>
      </c>
      <c r="AL632" s="281">
        <v>11</v>
      </c>
      <c r="AM632" s="282" t="s">
        <v>1711</v>
      </c>
      <c r="AN632" s="283" t="s">
        <v>906</v>
      </c>
      <c r="AO632" s="283" t="s">
        <v>1634</v>
      </c>
      <c r="AP632" s="283">
        <v>5</v>
      </c>
      <c r="AQ632" s="567">
        <v>631</v>
      </c>
    </row>
    <row r="633" spans="35:43" x14ac:dyDescent="0.25">
      <c r="AI633" s="278" t="str">
        <f t="shared" si="11"/>
        <v>41712Ε3α (ΙΑ)11Sα14</v>
      </c>
      <c r="AJ633" s="287">
        <v>41712</v>
      </c>
      <c r="AK633" s="280" t="s">
        <v>936</v>
      </c>
      <c r="AL633" s="281">
        <v>11</v>
      </c>
      <c r="AM633" s="282" t="s">
        <v>1711</v>
      </c>
      <c r="AN633" s="283" t="s">
        <v>906</v>
      </c>
      <c r="AO633" s="283" t="s">
        <v>1635</v>
      </c>
      <c r="AP633" s="283">
        <v>6</v>
      </c>
      <c r="AQ633" s="567">
        <v>632</v>
      </c>
    </row>
    <row r="634" spans="35:43" x14ac:dyDescent="0.25">
      <c r="AI634" s="278" t="str">
        <f t="shared" si="11"/>
        <v>41712Ε3α (ΙΑ)11Sα16</v>
      </c>
      <c r="AJ634" s="287">
        <v>41712</v>
      </c>
      <c r="AK634" s="280" t="s">
        <v>936</v>
      </c>
      <c r="AL634" s="281">
        <v>11</v>
      </c>
      <c r="AM634" s="282" t="s">
        <v>1711</v>
      </c>
      <c r="AN634" s="283" t="s">
        <v>906</v>
      </c>
      <c r="AO634" s="283" t="s">
        <v>1636</v>
      </c>
      <c r="AP634" s="283">
        <v>7</v>
      </c>
      <c r="AQ634" s="567">
        <v>633</v>
      </c>
    </row>
    <row r="635" spans="35:43" x14ac:dyDescent="0.25">
      <c r="AI635" s="278" t="str">
        <f t="shared" si="11"/>
        <v>41712Ε3α (ΙΑ)11Sκ12</v>
      </c>
      <c r="AJ635" s="287">
        <v>41712</v>
      </c>
      <c r="AK635" s="280" t="s">
        <v>936</v>
      </c>
      <c r="AL635" s="281">
        <v>11</v>
      </c>
      <c r="AM635" s="282" t="s">
        <v>1711</v>
      </c>
      <c r="AN635" s="283" t="s">
        <v>906</v>
      </c>
      <c r="AO635" s="283" t="s">
        <v>1638</v>
      </c>
      <c r="AP635" s="283">
        <v>9</v>
      </c>
      <c r="AQ635" s="567">
        <v>634</v>
      </c>
    </row>
    <row r="636" spans="35:43" x14ac:dyDescent="0.25">
      <c r="AI636" s="278" t="str">
        <f t="shared" si="11"/>
        <v>41712Ε3α (ΙΑ)11Sκ14</v>
      </c>
      <c r="AJ636" s="287">
        <v>41712</v>
      </c>
      <c r="AK636" s="280" t="s">
        <v>936</v>
      </c>
      <c r="AL636" s="281">
        <v>11</v>
      </c>
      <c r="AM636" s="282" t="s">
        <v>1711</v>
      </c>
      <c r="AN636" s="283" t="s">
        <v>906</v>
      </c>
      <c r="AO636" s="283" t="s">
        <v>1639</v>
      </c>
      <c r="AP636" s="283">
        <v>10</v>
      </c>
      <c r="AQ636" s="567">
        <v>635</v>
      </c>
    </row>
    <row r="637" spans="35:43" x14ac:dyDescent="0.25">
      <c r="AI637" s="278" t="str">
        <f t="shared" si="11"/>
        <v>41712Ε3α (ΙΑ)11Sκ16</v>
      </c>
      <c r="AJ637" s="287">
        <v>41712</v>
      </c>
      <c r="AK637" s="280" t="s">
        <v>936</v>
      </c>
      <c r="AL637" s="281">
        <v>11</v>
      </c>
      <c r="AM637" s="282" t="s">
        <v>1711</v>
      </c>
      <c r="AN637" s="283" t="s">
        <v>906</v>
      </c>
      <c r="AO637" s="283" t="s">
        <v>1640</v>
      </c>
      <c r="AP637" s="283">
        <v>11</v>
      </c>
      <c r="AQ637" s="567">
        <v>636</v>
      </c>
    </row>
    <row r="638" spans="35:43" x14ac:dyDescent="0.25">
      <c r="AI638" s="278" t="str">
        <f t="shared" si="11"/>
        <v>41712Ε3α (ΣΤ)7Sα12</v>
      </c>
      <c r="AJ638" s="287">
        <v>41712</v>
      </c>
      <c r="AK638" s="280" t="s">
        <v>937</v>
      </c>
      <c r="AL638" s="281">
        <v>7</v>
      </c>
      <c r="AM638" s="282" t="s">
        <v>1707</v>
      </c>
      <c r="AN638" s="283" t="s">
        <v>906</v>
      </c>
      <c r="AO638" s="283" t="s">
        <v>1634</v>
      </c>
      <c r="AP638" s="283">
        <v>5</v>
      </c>
      <c r="AQ638" s="567">
        <v>637</v>
      </c>
    </row>
    <row r="639" spans="35:43" x14ac:dyDescent="0.25">
      <c r="AI639" s="278" t="str">
        <f t="shared" si="11"/>
        <v>41712Ε3α (ΣΤ)7Sα14</v>
      </c>
      <c r="AJ639" s="287">
        <v>41712</v>
      </c>
      <c r="AK639" s="280" t="s">
        <v>937</v>
      </c>
      <c r="AL639" s="281">
        <v>7</v>
      </c>
      <c r="AM639" s="282" t="s">
        <v>1707</v>
      </c>
      <c r="AN639" s="283" t="s">
        <v>906</v>
      </c>
      <c r="AO639" s="283" t="s">
        <v>1635</v>
      </c>
      <c r="AP639" s="283">
        <v>6</v>
      </c>
      <c r="AQ639" s="567">
        <v>638</v>
      </c>
    </row>
    <row r="640" spans="35:43" x14ac:dyDescent="0.25">
      <c r="AI640" s="278" t="str">
        <f t="shared" si="11"/>
        <v>41712Ε3α (ΣΤ)7Sα16</v>
      </c>
      <c r="AJ640" s="287">
        <v>41712</v>
      </c>
      <c r="AK640" s="280" t="s">
        <v>937</v>
      </c>
      <c r="AL640" s="281">
        <v>7</v>
      </c>
      <c r="AM640" s="282" t="s">
        <v>1707</v>
      </c>
      <c r="AN640" s="283" t="s">
        <v>906</v>
      </c>
      <c r="AO640" s="283" t="s">
        <v>1636</v>
      </c>
      <c r="AP640" s="283">
        <v>7</v>
      </c>
      <c r="AQ640" s="567">
        <v>639</v>
      </c>
    </row>
    <row r="641" spans="35:43" x14ac:dyDescent="0.25">
      <c r="AI641" s="278" t="str">
        <f t="shared" si="11"/>
        <v>41712Ε3α (ΣΤ)7Sκ12</v>
      </c>
      <c r="AJ641" s="287">
        <v>41712</v>
      </c>
      <c r="AK641" s="280" t="s">
        <v>937</v>
      </c>
      <c r="AL641" s="281">
        <v>7</v>
      </c>
      <c r="AM641" s="282" t="s">
        <v>1707</v>
      </c>
      <c r="AN641" s="283" t="s">
        <v>906</v>
      </c>
      <c r="AO641" s="283" t="s">
        <v>1638</v>
      </c>
      <c r="AP641" s="283">
        <v>9</v>
      </c>
      <c r="AQ641" s="567">
        <v>640</v>
      </c>
    </row>
    <row r="642" spans="35:43" x14ac:dyDescent="0.25">
      <c r="AI642" s="278" t="str">
        <f t="shared" si="11"/>
        <v>41712Ε3α (ΣΤ)7Sκ14</v>
      </c>
      <c r="AJ642" s="287">
        <v>41712</v>
      </c>
      <c r="AK642" s="280" t="s">
        <v>937</v>
      </c>
      <c r="AL642" s="281">
        <v>7</v>
      </c>
      <c r="AM642" s="282" t="s">
        <v>1707</v>
      </c>
      <c r="AN642" s="283" t="s">
        <v>906</v>
      </c>
      <c r="AO642" s="283" t="s">
        <v>1639</v>
      </c>
      <c r="AP642" s="283">
        <v>10</v>
      </c>
      <c r="AQ642" s="567">
        <v>641</v>
      </c>
    </row>
    <row r="643" spans="35:43" x14ac:dyDescent="0.25">
      <c r="AI643" s="278" t="str">
        <f t="shared" ref="AI643:AI706" si="12">AJ643&amp;AK643&amp;AL643&amp;AN643&amp;AO643</f>
        <v>41712Ε3α (ΣΤ)7Sκ16</v>
      </c>
      <c r="AJ643" s="287">
        <v>41712</v>
      </c>
      <c r="AK643" s="280" t="s">
        <v>937</v>
      </c>
      <c r="AL643" s="281">
        <v>7</v>
      </c>
      <c r="AM643" s="282" t="s">
        <v>1707</v>
      </c>
      <c r="AN643" s="283" t="s">
        <v>906</v>
      </c>
      <c r="AO643" s="283" t="s">
        <v>1640</v>
      </c>
      <c r="AP643" s="283">
        <v>11</v>
      </c>
      <c r="AQ643" s="567">
        <v>642</v>
      </c>
    </row>
    <row r="644" spans="35:43" x14ac:dyDescent="0.25">
      <c r="AI644" s="278" t="str">
        <f t="shared" si="12"/>
        <v>41719Ε1α (ΙΑ)425Sα12</v>
      </c>
      <c r="AJ644" s="287">
        <v>41719</v>
      </c>
      <c r="AK644" s="280" t="s">
        <v>1047</v>
      </c>
      <c r="AL644" s="281">
        <v>425</v>
      </c>
      <c r="AM644" s="282" t="s">
        <v>203</v>
      </c>
      <c r="AN644" s="283" t="s">
        <v>906</v>
      </c>
      <c r="AO644" s="283" t="s">
        <v>1634</v>
      </c>
      <c r="AP644" s="283">
        <v>5</v>
      </c>
      <c r="AQ644" s="567">
        <v>643</v>
      </c>
    </row>
    <row r="645" spans="35:43" x14ac:dyDescent="0.25">
      <c r="AI645" s="278" t="str">
        <f t="shared" si="12"/>
        <v>41719Ε1α (ΙΑ)425Dα12</v>
      </c>
      <c r="AJ645" s="287">
        <v>41719</v>
      </c>
      <c r="AK645" s="280" t="s">
        <v>1047</v>
      </c>
      <c r="AL645" s="281">
        <v>425</v>
      </c>
      <c r="AM645" s="282" t="s">
        <v>203</v>
      </c>
      <c r="AN645" s="283" t="s">
        <v>913</v>
      </c>
      <c r="AO645" s="283" t="s">
        <v>1634</v>
      </c>
      <c r="AP645" s="283">
        <v>13</v>
      </c>
      <c r="AQ645" s="567">
        <v>644</v>
      </c>
    </row>
    <row r="646" spans="35:43" x14ac:dyDescent="0.25">
      <c r="AI646" s="278" t="str">
        <f t="shared" si="12"/>
        <v>41719Ε1α (ΙΑ)425Sα18</v>
      </c>
      <c r="AJ646" s="287">
        <v>41719</v>
      </c>
      <c r="AK646" s="280" t="s">
        <v>1047</v>
      </c>
      <c r="AL646" s="281">
        <v>425</v>
      </c>
      <c r="AM646" s="282" t="s">
        <v>203</v>
      </c>
      <c r="AN646" s="283" t="s">
        <v>906</v>
      </c>
      <c r="AO646" s="283" t="s">
        <v>1637</v>
      </c>
      <c r="AP646" s="283">
        <v>8</v>
      </c>
      <c r="AQ646" s="567">
        <v>649</v>
      </c>
    </row>
    <row r="647" spans="35:43" x14ac:dyDescent="0.25">
      <c r="AI647" s="278" t="str">
        <f t="shared" si="12"/>
        <v>41719Ε1α (ΙΑ)425Dα18</v>
      </c>
      <c r="AJ647" s="287">
        <v>41719</v>
      </c>
      <c r="AK647" s="280" t="s">
        <v>1047</v>
      </c>
      <c r="AL647" s="281">
        <v>425</v>
      </c>
      <c r="AM647" s="282" t="s">
        <v>203</v>
      </c>
      <c r="AN647" s="283" t="s">
        <v>913</v>
      </c>
      <c r="AO647" s="283" t="s">
        <v>1637</v>
      </c>
      <c r="AP647" s="283">
        <v>16</v>
      </c>
      <c r="AQ647" s="567">
        <v>650</v>
      </c>
    </row>
    <row r="648" spans="35:43" x14ac:dyDescent="0.25">
      <c r="AI648" s="278" t="str">
        <f t="shared" si="12"/>
        <v>41719Ε1α (ΙΑ)425Sκ12</v>
      </c>
      <c r="AJ648" s="287">
        <v>41719</v>
      </c>
      <c r="AK648" s="280" t="s">
        <v>1047</v>
      </c>
      <c r="AL648" s="281">
        <v>425</v>
      </c>
      <c r="AM648" s="282" t="s">
        <v>203</v>
      </c>
      <c r="AN648" s="283" t="s">
        <v>906</v>
      </c>
      <c r="AO648" s="283" t="s">
        <v>1638</v>
      </c>
      <c r="AP648" s="283">
        <v>9</v>
      </c>
      <c r="AQ648" s="567">
        <v>651</v>
      </c>
    </row>
    <row r="649" spans="35:43" x14ac:dyDescent="0.25">
      <c r="AI649" s="278" t="str">
        <f t="shared" si="12"/>
        <v>41719Ε1α (ΙΑ)425Dκ12</v>
      </c>
      <c r="AJ649" s="287">
        <v>41719</v>
      </c>
      <c r="AK649" s="280" t="s">
        <v>1047</v>
      </c>
      <c r="AL649" s="281">
        <v>425</v>
      </c>
      <c r="AM649" s="282" t="s">
        <v>203</v>
      </c>
      <c r="AN649" s="283" t="s">
        <v>913</v>
      </c>
      <c r="AO649" s="283" t="s">
        <v>1638</v>
      </c>
      <c r="AP649" s="283">
        <v>17</v>
      </c>
      <c r="AQ649" s="567">
        <v>652</v>
      </c>
    </row>
    <row r="650" spans="35:43" x14ac:dyDescent="0.25">
      <c r="AI650" s="278" t="str">
        <f t="shared" si="12"/>
        <v>41719Ε1α (ΙΑ)425Sκ18</v>
      </c>
      <c r="AJ650" s="287">
        <v>41719</v>
      </c>
      <c r="AK650" s="280" t="s">
        <v>1047</v>
      </c>
      <c r="AL650" s="281">
        <v>425</v>
      </c>
      <c r="AM650" s="282" t="s">
        <v>203</v>
      </c>
      <c r="AN650" s="283" t="s">
        <v>906</v>
      </c>
      <c r="AO650" s="283" t="s">
        <v>1641</v>
      </c>
      <c r="AP650" s="283">
        <v>12</v>
      </c>
      <c r="AQ650" s="567">
        <v>657</v>
      </c>
    </row>
    <row r="651" spans="35:43" x14ac:dyDescent="0.25">
      <c r="AI651" s="278" t="str">
        <f t="shared" si="12"/>
        <v>41719Ε1α (ΙΑ)425Dκ18</v>
      </c>
      <c r="AJ651" s="287">
        <v>41719</v>
      </c>
      <c r="AK651" s="280" t="s">
        <v>1047</v>
      </c>
      <c r="AL651" s="281">
        <v>425</v>
      </c>
      <c r="AM651" s="282" t="s">
        <v>203</v>
      </c>
      <c r="AN651" s="283" t="s">
        <v>913</v>
      </c>
      <c r="AO651" s="283" t="s">
        <v>1641</v>
      </c>
      <c r="AP651" s="283">
        <v>20</v>
      </c>
      <c r="AQ651" s="567">
        <v>658</v>
      </c>
    </row>
    <row r="652" spans="35:43" x14ac:dyDescent="0.25">
      <c r="AI652" s="278" t="str">
        <f t="shared" si="12"/>
        <v>41719Ε1α (ΙΑ)424Sα14</v>
      </c>
      <c r="AJ652" s="287">
        <v>41719</v>
      </c>
      <c r="AK652" s="280" t="s">
        <v>1047</v>
      </c>
      <c r="AL652" s="281">
        <v>424</v>
      </c>
      <c r="AM652" s="282" t="s">
        <v>197</v>
      </c>
      <c r="AN652" s="283" t="s">
        <v>906</v>
      </c>
      <c r="AO652" s="283" t="s">
        <v>1635</v>
      </c>
      <c r="AP652" s="283">
        <v>6</v>
      </c>
      <c r="AQ652" s="567">
        <v>645</v>
      </c>
    </row>
    <row r="653" spans="35:43" x14ac:dyDescent="0.25">
      <c r="AI653" s="278" t="str">
        <f t="shared" si="12"/>
        <v>41719Ε1α (ΙΑ)424Dα14</v>
      </c>
      <c r="AJ653" s="287">
        <v>41719</v>
      </c>
      <c r="AK653" s="280" t="s">
        <v>1047</v>
      </c>
      <c r="AL653" s="281">
        <v>424</v>
      </c>
      <c r="AM653" s="282" t="s">
        <v>197</v>
      </c>
      <c r="AN653" s="283" t="s">
        <v>913</v>
      </c>
      <c r="AO653" s="283" t="s">
        <v>1635</v>
      </c>
      <c r="AP653" s="283">
        <v>14</v>
      </c>
      <c r="AQ653" s="567">
        <v>646</v>
      </c>
    </row>
    <row r="654" spans="35:43" x14ac:dyDescent="0.25">
      <c r="AI654" s="278" t="str">
        <f t="shared" si="12"/>
        <v>41719Ε1α (ΙΑ)424Sα16</v>
      </c>
      <c r="AJ654" s="287">
        <v>41719</v>
      </c>
      <c r="AK654" s="280" t="s">
        <v>1047</v>
      </c>
      <c r="AL654" s="281">
        <v>424</v>
      </c>
      <c r="AM654" s="282" t="s">
        <v>197</v>
      </c>
      <c r="AN654" s="283" t="s">
        <v>906</v>
      </c>
      <c r="AO654" s="283" t="s">
        <v>1636</v>
      </c>
      <c r="AP654" s="283">
        <v>7</v>
      </c>
      <c r="AQ654" s="567">
        <v>647</v>
      </c>
    </row>
    <row r="655" spans="35:43" x14ac:dyDescent="0.25">
      <c r="AI655" s="278" t="str">
        <f t="shared" si="12"/>
        <v>41719Ε1α (ΙΑ)424Dα16</v>
      </c>
      <c r="AJ655" s="287">
        <v>41719</v>
      </c>
      <c r="AK655" s="280" t="s">
        <v>1047</v>
      </c>
      <c r="AL655" s="281">
        <v>424</v>
      </c>
      <c r="AM655" s="282" t="s">
        <v>197</v>
      </c>
      <c r="AN655" s="283" t="s">
        <v>913</v>
      </c>
      <c r="AO655" s="283" t="s">
        <v>1636</v>
      </c>
      <c r="AP655" s="283">
        <v>15</v>
      </c>
      <c r="AQ655" s="567">
        <v>648</v>
      </c>
    </row>
    <row r="656" spans="35:43" x14ac:dyDescent="0.25">
      <c r="AI656" s="278" t="str">
        <f t="shared" si="12"/>
        <v>41719Ε1α (ΙΑ)424Sκ14</v>
      </c>
      <c r="AJ656" s="287">
        <v>41719</v>
      </c>
      <c r="AK656" s="280" t="s">
        <v>1047</v>
      </c>
      <c r="AL656" s="281">
        <v>424</v>
      </c>
      <c r="AM656" s="282" t="s">
        <v>197</v>
      </c>
      <c r="AN656" s="283" t="s">
        <v>906</v>
      </c>
      <c r="AO656" s="283" t="s">
        <v>1639</v>
      </c>
      <c r="AP656" s="283">
        <v>10</v>
      </c>
      <c r="AQ656" s="567">
        <v>653</v>
      </c>
    </row>
    <row r="657" spans="35:43" x14ac:dyDescent="0.25">
      <c r="AI657" s="278" t="str">
        <f t="shared" si="12"/>
        <v>41719Ε1α (ΙΑ)424Dκ14</v>
      </c>
      <c r="AJ657" s="287">
        <v>41719</v>
      </c>
      <c r="AK657" s="280" t="s">
        <v>1047</v>
      </c>
      <c r="AL657" s="281">
        <v>424</v>
      </c>
      <c r="AM657" s="282" t="s">
        <v>197</v>
      </c>
      <c r="AN657" s="283" t="s">
        <v>913</v>
      </c>
      <c r="AO657" s="283" t="s">
        <v>1639</v>
      </c>
      <c r="AP657" s="283">
        <v>18</v>
      </c>
      <c r="AQ657" s="567">
        <v>654</v>
      </c>
    </row>
    <row r="658" spans="35:43" x14ac:dyDescent="0.25">
      <c r="AI658" s="278" t="str">
        <f t="shared" si="12"/>
        <v>41719Ε1α (ΙΑ)424Sκ16</v>
      </c>
      <c r="AJ658" s="287">
        <v>41719</v>
      </c>
      <c r="AK658" s="280" t="s">
        <v>1047</v>
      </c>
      <c r="AL658" s="281">
        <v>424</v>
      </c>
      <c r="AM658" s="282" t="s">
        <v>197</v>
      </c>
      <c r="AN658" s="283" t="s">
        <v>906</v>
      </c>
      <c r="AO658" s="283" t="s">
        <v>1640</v>
      </c>
      <c r="AP658" s="283">
        <v>11</v>
      </c>
      <c r="AQ658" s="567">
        <v>655</v>
      </c>
    </row>
    <row r="659" spans="35:43" x14ac:dyDescent="0.25">
      <c r="AI659" s="278" t="str">
        <f t="shared" si="12"/>
        <v>41719Ε1α (ΙΑ)424Dκ16</v>
      </c>
      <c r="AJ659" s="287">
        <v>41719</v>
      </c>
      <c r="AK659" s="280" t="s">
        <v>1047</v>
      </c>
      <c r="AL659" s="281">
        <v>424</v>
      </c>
      <c r="AM659" s="282" t="s">
        <v>197</v>
      </c>
      <c r="AN659" s="283" t="s">
        <v>913</v>
      </c>
      <c r="AO659" s="283" t="s">
        <v>1640</v>
      </c>
      <c r="AP659" s="283">
        <v>19</v>
      </c>
      <c r="AQ659" s="567">
        <v>656</v>
      </c>
    </row>
    <row r="660" spans="35:43" x14ac:dyDescent="0.25">
      <c r="AI660" s="278" t="str">
        <f t="shared" si="12"/>
        <v>41722TE (MORRIS)15Sκ14</v>
      </c>
      <c r="AJ660" s="287">
        <v>41722</v>
      </c>
      <c r="AK660" s="280" t="s">
        <v>1048</v>
      </c>
      <c r="AL660" s="281">
        <v>15</v>
      </c>
      <c r="AM660" s="282" t="s">
        <v>1699</v>
      </c>
      <c r="AN660" s="283" t="s">
        <v>906</v>
      </c>
      <c r="AO660" s="283" t="s">
        <v>1639</v>
      </c>
      <c r="AP660" s="283">
        <v>10</v>
      </c>
      <c r="AQ660" s="567">
        <v>659</v>
      </c>
    </row>
    <row r="661" spans="35:43" x14ac:dyDescent="0.25">
      <c r="AI661" s="278" t="str">
        <f t="shared" si="12"/>
        <v>41729ITF (BABOLAT CUP)14Sα18</v>
      </c>
      <c r="AJ661" s="287">
        <v>41729</v>
      </c>
      <c r="AK661" s="280" t="s">
        <v>1049</v>
      </c>
      <c r="AL661" s="281">
        <v>14</v>
      </c>
      <c r="AM661" s="282" t="s">
        <v>908</v>
      </c>
      <c r="AN661" s="283" t="s">
        <v>906</v>
      </c>
      <c r="AO661" s="283" t="s">
        <v>1637</v>
      </c>
      <c r="AP661" s="283">
        <v>8</v>
      </c>
      <c r="AQ661" s="567">
        <v>660</v>
      </c>
    </row>
    <row r="662" spans="35:43" x14ac:dyDescent="0.25">
      <c r="AI662" s="278" t="str">
        <f t="shared" si="12"/>
        <v>41729ITF (BABOLAT CUP)14Dα18</v>
      </c>
      <c r="AJ662" s="287">
        <v>41729</v>
      </c>
      <c r="AK662" s="280" t="s">
        <v>1049</v>
      </c>
      <c r="AL662" s="281">
        <v>14</v>
      </c>
      <c r="AM662" s="282" t="s">
        <v>908</v>
      </c>
      <c r="AN662" s="283" t="s">
        <v>913</v>
      </c>
      <c r="AO662" s="283" t="s">
        <v>1637</v>
      </c>
      <c r="AP662" s="283">
        <v>16</v>
      </c>
      <c r="AQ662" s="567">
        <v>661</v>
      </c>
    </row>
    <row r="663" spans="35:43" x14ac:dyDescent="0.25">
      <c r="AI663" s="278" t="str">
        <f t="shared" si="12"/>
        <v>41729ITF (MALTA)14Dκ18</v>
      </c>
      <c r="AJ663" s="287">
        <v>41729</v>
      </c>
      <c r="AK663" s="280" t="s">
        <v>1050</v>
      </c>
      <c r="AL663" s="281">
        <v>14</v>
      </c>
      <c r="AM663" s="282" t="s">
        <v>908</v>
      </c>
      <c r="AN663" s="283" t="s">
        <v>913</v>
      </c>
      <c r="AO663" s="283" t="s">
        <v>1641</v>
      </c>
      <c r="AP663" s="283">
        <v>20</v>
      </c>
      <c r="AQ663" s="567">
        <v>662</v>
      </c>
    </row>
    <row r="664" spans="35:43" x14ac:dyDescent="0.25">
      <c r="AI664" s="278" t="str">
        <f t="shared" si="12"/>
        <v>41729TE (ΗΡΑΚΛΕΙΟ ΟΑΑ)305Sα14</v>
      </c>
      <c r="AJ664" s="287">
        <v>41729</v>
      </c>
      <c r="AK664" s="280" t="s">
        <v>1051</v>
      </c>
      <c r="AL664" s="281">
        <v>305</v>
      </c>
      <c r="AM664" s="282" t="s">
        <v>262</v>
      </c>
      <c r="AN664" s="283" t="s">
        <v>906</v>
      </c>
      <c r="AO664" s="283" t="s">
        <v>1635</v>
      </c>
      <c r="AP664" s="283">
        <v>6</v>
      </c>
      <c r="AQ664" s="567">
        <v>663</v>
      </c>
    </row>
    <row r="665" spans="35:43" x14ac:dyDescent="0.25">
      <c r="AI665" s="278" t="str">
        <f t="shared" si="12"/>
        <v>41729TE (ΗΡΑΚΛΕΙΟ ΟΑΑ)305Sκ14</v>
      </c>
      <c r="AJ665" s="287">
        <v>41729</v>
      </c>
      <c r="AK665" s="280" t="s">
        <v>1051</v>
      </c>
      <c r="AL665" s="281">
        <v>305</v>
      </c>
      <c r="AM665" s="282" t="s">
        <v>262</v>
      </c>
      <c r="AN665" s="283" t="s">
        <v>906</v>
      </c>
      <c r="AO665" s="283" t="s">
        <v>1639</v>
      </c>
      <c r="AP665" s="283">
        <v>10</v>
      </c>
      <c r="AQ665" s="567">
        <v>664</v>
      </c>
    </row>
    <row r="666" spans="35:43" x14ac:dyDescent="0.25">
      <c r="AI666" s="278" t="str">
        <f t="shared" si="12"/>
        <v>41729TE (ΗΡΑΚΛΕΙΟ ΟΑΑ)305Dκ14</v>
      </c>
      <c r="AJ666" s="287">
        <v>41729</v>
      </c>
      <c r="AK666" s="280" t="s">
        <v>1051</v>
      </c>
      <c r="AL666" s="281">
        <v>305</v>
      </c>
      <c r="AM666" s="282" t="s">
        <v>262</v>
      </c>
      <c r="AN666" s="283" t="s">
        <v>913</v>
      </c>
      <c r="AO666" s="283" t="s">
        <v>1639</v>
      </c>
      <c r="AP666" s="283">
        <v>18</v>
      </c>
      <c r="AQ666" s="567">
        <v>665</v>
      </c>
    </row>
    <row r="667" spans="35:43" x14ac:dyDescent="0.25">
      <c r="AI667" s="278" t="str">
        <f t="shared" si="12"/>
        <v>41736TE (YASON)15Sκ16</v>
      </c>
      <c r="AJ667" s="287">
        <v>41736</v>
      </c>
      <c r="AK667" s="280" t="s">
        <v>926</v>
      </c>
      <c r="AL667" s="281">
        <v>15</v>
      </c>
      <c r="AM667" s="282" t="s">
        <v>1699</v>
      </c>
      <c r="AN667" s="283" t="s">
        <v>906</v>
      </c>
      <c r="AO667" s="283" t="s">
        <v>1640</v>
      </c>
      <c r="AP667" s="283">
        <v>11</v>
      </c>
      <c r="AQ667" s="567">
        <v>666</v>
      </c>
    </row>
    <row r="668" spans="35:43" x14ac:dyDescent="0.25">
      <c r="AI668" s="278" t="str">
        <f t="shared" si="12"/>
        <v>41736TE (ΠΕΥΚΗ Γ ΚΑΛΟΒΕΛΩΝΗΣ)362Sα14</v>
      </c>
      <c r="AJ668" s="287">
        <v>41736</v>
      </c>
      <c r="AK668" s="280" t="s">
        <v>927</v>
      </c>
      <c r="AL668" s="281">
        <v>362</v>
      </c>
      <c r="AM668" s="282" t="s">
        <v>371</v>
      </c>
      <c r="AN668" s="283" t="s">
        <v>906</v>
      </c>
      <c r="AO668" s="283" t="s">
        <v>1635</v>
      </c>
      <c r="AP668" s="283">
        <v>6</v>
      </c>
      <c r="AQ668" s="567">
        <v>667</v>
      </c>
    </row>
    <row r="669" spans="35:43" x14ac:dyDescent="0.25">
      <c r="AI669" s="278" t="str">
        <f t="shared" si="12"/>
        <v>41736TE (ΠΕΥΚΗ Γ ΚΑΛΟΒΕΛΩΝΗΣ)362Dα14</v>
      </c>
      <c r="AJ669" s="287">
        <v>41736</v>
      </c>
      <c r="AK669" s="280" t="s">
        <v>927</v>
      </c>
      <c r="AL669" s="281">
        <v>362</v>
      </c>
      <c r="AM669" s="282" t="s">
        <v>371</v>
      </c>
      <c r="AN669" s="283" t="s">
        <v>913</v>
      </c>
      <c r="AO669" s="283" t="s">
        <v>1635</v>
      </c>
      <c r="AP669" s="283">
        <v>14</v>
      </c>
      <c r="AQ669" s="567">
        <v>668</v>
      </c>
    </row>
    <row r="670" spans="35:43" x14ac:dyDescent="0.25">
      <c r="AI670" s="278" t="str">
        <f t="shared" si="12"/>
        <v>41736TE (ΠΕΥΚΗ Γ ΚΑΛΟΒΕΛΩΝΗΣ)362Sκ14</v>
      </c>
      <c r="AJ670" s="287">
        <v>41736</v>
      </c>
      <c r="AK670" s="280" t="s">
        <v>927</v>
      </c>
      <c r="AL670" s="281">
        <v>362</v>
      </c>
      <c r="AM670" s="282" t="s">
        <v>371</v>
      </c>
      <c r="AN670" s="283" t="s">
        <v>906</v>
      </c>
      <c r="AO670" s="283" t="s">
        <v>1639</v>
      </c>
      <c r="AP670" s="283">
        <v>10</v>
      </c>
      <c r="AQ670" s="567">
        <v>669</v>
      </c>
    </row>
    <row r="671" spans="35:43" x14ac:dyDescent="0.25">
      <c r="AI671" s="278" t="str">
        <f t="shared" si="12"/>
        <v>41736TE (ΠΕΥΚΗ Γ ΚΑΛΟΒΕΛΩΝΗΣ)362Dκ14</v>
      </c>
      <c r="AJ671" s="287">
        <v>41736</v>
      </c>
      <c r="AK671" s="280" t="s">
        <v>927</v>
      </c>
      <c r="AL671" s="281">
        <v>362</v>
      </c>
      <c r="AM671" s="282" t="s">
        <v>371</v>
      </c>
      <c r="AN671" s="283" t="s">
        <v>913</v>
      </c>
      <c r="AO671" s="283" t="s">
        <v>1639</v>
      </c>
      <c r="AP671" s="283">
        <v>18</v>
      </c>
      <c r="AQ671" s="567">
        <v>670</v>
      </c>
    </row>
    <row r="672" spans="35:43" x14ac:dyDescent="0.25">
      <c r="AI672" s="278" t="str">
        <f t="shared" si="12"/>
        <v>41741Ε2β (Γ)185Sα12</v>
      </c>
      <c r="AJ672" s="287">
        <v>41741</v>
      </c>
      <c r="AK672" s="280" t="s">
        <v>1052</v>
      </c>
      <c r="AL672" s="281">
        <v>185</v>
      </c>
      <c r="AM672" s="282" t="s">
        <v>289</v>
      </c>
      <c r="AN672" s="283" t="s">
        <v>906</v>
      </c>
      <c r="AO672" s="283" t="s">
        <v>1634</v>
      </c>
      <c r="AP672" s="283">
        <v>5</v>
      </c>
      <c r="AQ672" s="567">
        <v>671</v>
      </c>
    </row>
    <row r="673" spans="35:43" x14ac:dyDescent="0.25">
      <c r="AI673" s="278" t="str">
        <f t="shared" si="12"/>
        <v>41741Ε2β (Γ)185Dα12</v>
      </c>
      <c r="AJ673" s="287">
        <v>41741</v>
      </c>
      <c r="AK673" s="280" t="s">
        <v>1052</v>
      </c>
      <c r="AL673" s="281">
        <v>185</v>
      </c>
      <c r="AM673" s="282" t="s">
        <v>289</v>
      </c>
      <c r="AN673" s="283" t="s">
        <v>913</v>
      </c>
      <c r="AO673" s="283" t="s">
        <v>1634</v>
      </c>
      <c r="AP673" s="283">
        <v>13</v>
      </c>
      <c r="AQ673" s="567">
        <v>672</v>
      </c>
    </row>
    <row r="674" spans="35:43" x14ac:dyDescent="0.25">
      <c r="AI674" s="278" t="str">
        <f t="shared" si="12"/>
        <v>41741Ε2β (Γ)185Sκ12</v>
      </c>
      <c r="AJ674" s="287">
        <v>41741</v>
      </c>
      <c r="AK674" s="280" t="s">
        <v>1052</v>
      </c>
      <c r="AL674" s="281">
        <v>185</v>
      </c>
      <c r="AM674" s="282" t="s">
        <v>289</v>
      </c>
      <c r="AN674" s="283" t="s">
        <v>906</v>
      </c>
      <c r="AO674" s="283" t="s">
        <v>1638</v>
      </c>
      <c r="AP674" s="283">
        <v>9</v>
      </c>
      <c r="AQ674" s="567">
        <v>677</v>
      </c>
    </row>
    <row r="675" spans="35:43" x14ac:dyDescent="0.25">
      <c r="AI675" s="278" t="str">
        <f t="shared" si="12"/>
        <v>41741Ε2β (Γ)185Dκ12</v>
      </c>
      <c r="AJ675" s="287">
        <v>41741</v>
      </c>
      <c r="AK675" s="280" t="s">
        <v>1052</v>
      </c>
      <c r="AL675" s="281">
        <v>185</v>
      </c>
      <c r="AM675" s="282" t="s">
        <v>289</v>
      </c>
      <c r="AN675" s="283" t="s">
        <v>913</v>
      </c>
      <c r="AO675" s="283" t="s">
        <v>1638</v>
      </c>
      <c r="AP675" s="283">
        <v>17</v>
      </c>
      <c r="AQ675" s="567">
        <v>678</v>
      </c>
    </row>
    <row r="676" spans="35:43" x14ac:dyDescent="0.25">
      <c r="AI676" s="278" t="str">
        <f t="shared" si="12"/>
        <v>41741Ε2β (Γ)193Sα14</v>
      </c>
      <c r="AJ676" s="287">
        <v>41741</v>
      </c>
      <c r="AK676" s="280" t="s">
        <v>1052</v>
      </c>
      <c r="AL676" s="281">
        <v>193</v>
      </c>
      <c r="AM676" s="282" t="s">
        <v>326</v>
      </c>
      <c r="AN676" s="283" t="s">
        <v>906</v>
      </c>
      <c r="AO676" s="283" t="s">
        <v>1635</v>
      </c>
      <c r="AP676" s="283">
        <v>6</v>
      </c>
      <c r="AQ676" s="567">
        <v>673</v>
      </c>
    </row>
    <row r="677" spans="35:43" x14ac:dyDescent="0.25">
      <c r="AI677" s="278" t="str">
        <f t="shared" si="12"/>
        <v>41741Ε2β (Γ)193Dα14</v>
      </c>
      <c r="AJ677" s="287">
        <v>41741</v>
      </c>
      <c r="AK677" s="280" t="s">
        <v>1052</v>
      </c>
      <c r="AL677" s="281">
        <v>193</v>
      </c>
      <c r="AM677" s="282" t="s">
        <v>326</v>
      </c>
      <c r="AN677" s="283" t="s">
        <v>913</v>
      </c>
      <c r="AO677" s="283" t="s">
        <v>1635</v>
      </c>
      <c r="AP677" s="283">
        <v>14</v>
      </c>
      <c r="AQ677" s="567">
        <v>674</v>
      </c>
    </row>
    <row r="678" spans="35:43" x14ac:dyDescent="0.25">
      <c r="AI678" s="278" t="str">
        <f t="shared" si="12"/>
        <v>41741Ε2β (Γ)193Sα16</v>
      </c>
      <c r="AJ678" s="287">
        <v>41741</v>
      </c>
      <c r="AK678" s="280" t="s">
        <v>1052</v>
      </c>
      <c r="AL678" s="281">
        <v>193</v>
      </c>
      <c r="AM678" s="282" t="s">
        <v>326</v>
      </c>
      <c r="AN678" s="283" t="s">
        <v>906</v>
      </c>
      <c r="AO678" s="283" t="s">
        <v>1636</v>
      </c>
      <c r="AP678" s="283">
        <v>7</v>
      </c>
      <c r="AQ678" s="567">
        <v>675</v>
      </c>
    </row>
    <row r="679" spans="35:43" x14ac:dyDescent="0.25">
      <c r="AI679" s="278" t="str">
        <f t="shared" si="12"/>
        <v>41741Ε2β (Γ)193Dα16</v>
      </c>
      <c r="AJ679" s="287">
        <v>41741</v>
      </c>
      <c r="AK679" s="280" t="s">
        <v>1052</v>
      </c>
      <c r="AL679" s="281">
        <v>193</v>
      </c>
      <c r="AM679" s="282" t="s">
        <v>326</v>
      </c>
      <c r="AN679" s="283" t="s">
        <v>913</v>
      </c>
      <c r="AO679" s="283" t="s">
        <v>1636</v>
      </c>
      <c r="AP679" s="283">
        <v>15</v>
      </c>
      <c r="AQ679" s="567">
        <v>676</v>
      </c>
    </row>
    <row r="680" spans="35:43" x14ac:dyDescent="0.25">
      <c r="AI680" s="278" t="str">
        <f t="shared" si="12"/>
        <v>41741Ε2β (Γ)193Sκ14</v>
      </c>
      <c r="AJ680" s="287">
        <v>41741</v>
      </c>
      <c r="AK680" s="280" t="s">
        <v>1052</v>
      </c>
      <c r="AL680" s="281">
        <v>193</v>
      </c>
      <c r="AM680" s="282" t="s">
        <v>326</v>
      </c>
      <c r="AN680" s="283" t="s">
        <v>906</v>
      </c>
      <c r="AO680" s="283" t="s">
        <v>1639</v>
      </c>
      <c r="AP680" s="283">
        <v>10</v>
      </c>
      <c r="AQ680" s="567">
        <v>679</v>
      </c>
    </row>
    <row r="681" spans="35:43" x14ac:dyDescent="0.25">
      <c r="AI681" s="278" t="str">
        <f t="shared" si="12"/>
        <v>41741Ε2β (Γ)193Dκ14</v>
      </c>
      <c r="AJ681" s="287">
        <v>41741</v>
      </c>
      <c r="AK681" s="280" t="s">
        <v>1052</v>
      </c>
      <c r="AL681" s="281">
        <v>193</v>
      </c>
      <c r="AM681" s="282" t="s">
        <v>326</v>
      </c>
      <c r="AN681" s="283" t="s">
        <v>913</v>
      </c>
      <c r="AO681" s="283" t="s">
        <v>1639</v>
      </c>
      <c r="AP681" s="283">
        <v>18</v>
      </c>
      <c r="AQ681" s="567">
        <v>680</v>
      </c>
    </row>
    <row r="682" spans="35:43" x14ac:dyDescent="0.25">
      <c r="AI682" s="278" t="str">
        <f t="shared" si="12"/>
        <v>41741Ε2β (Γ)193Sκ16</v>
      </c>
      <c r="AJ682" s="287">
        <v>41741</v>
      </c>
      <c r="AK682" s="280" t="s">
        <v>1052</v>
      </c>
      <c r="AL682" s="281">
        <v>193</v>
      </c>
      <c r="AM682" s="282" t="s">
        <v>326</v>
      </c>
      <c r="AN682" s="283" t="s">
        <v>906</v>
      </c>
      <c r="AO682" s="283" t="s">
        <v>1640</v>
      </c>
      <c r="AP682" s="283">
        <v>11</v>
      </c>
      <c r="AQ682" s="567">
        <v>681</v>
      </c>
    </row>
    <row r="683" spans="35:43" x14ac:dyDescent="0.25">
      <c r="AI683" s="278" t="str">
        <f t="shared" si="12"/>
        <v>41741Ε2β (Ε)244Sα12</v>
      </c>
      <c r="AJ683" s="287">
        <v>41741</v>
      </c>
      <c r="AK683" s="280" t="s">
        <v>940</v>
      </c>
      <c r="AL683" s="281">
        <v>244</v>
      </c>
      <c r="AM683" s="282" t="s">
        <v>325</v>
      </c>
      <c r="AN683" s="283" t="s">
        <v>906</v>
      </c>
      <c r="AO683" s="283" t="s">
        <v>1634</v>
      </c>
      <c r="AP683" s="283">
        <v>5</v>
      </c>
      <c r="AQ683" s="567">
        <v>682</v>
      </c>
    </row>
    <row r="684" spans="35:43" x14ac:dyDescent="0.25">
      <c r="AI684" s="278" t="str">
        <f t="shared" si="12"/>
        <v>41741Ε2β (Ε)244Dα12</v>
      </c>
      <c r="AJ684" s="287">
        <v>41741</v>
      </c>
      <c r="AK684" s="280" t="s">
        <v>940</v>
      </c>
      <c r="AL684" s="281">
        <v>244</v>
      </c>
      <c r="AM684" s="282" t="s">
        <v>325</v>
      </c>
      <c r="AN684" s="283" t="s">
        <v>913</v>
      </c>
      <c r="AO684" s="283" t="s">
        <v>1634</v>
      </c>
      <c r="AP684" s="283">
        <v>13</v>
      </c>
      <c r="AQ684" s="567">
        <v>683</v>
      </c>
    </row>
    <row r="685" spans="35:43" x14ac:dyDescent="0.25">
      <c r="AI685" s="278" t="str">
        <f t="shared" si="12"/>
        <v>41741Ε2β (Ε)244Sα14</v>
      </c>
      <c r="AJ685" s="287">
        <v>41741</v>
      </c>
      <c r="AK685" s="280" t="s">
        <v>940</v>
      </c>
      <c r="AL685" s="281">
        <v>244</v>
      </c>
      <c r="AM685" s="282" t="s">
        <v>325</v>
      </c>
      <c r="AN685" s="283" t="s">
        <v>906</v>
      </c>
      <c r="AO685" s="283" t="s">
        <v>1635</v>
      </c>
      <c r="AP685" s="283">
        <v>6</v>
      </c>
      <c r="AQ685" s="567">
        <v>684</v>
      </c>
    </row>
    <row r="686" spans="35:43" x14ac:dyDescent="0.25">
      <c r="AI686" s="278" t="str">
        <f t="shared" si="12"/>
        <v>41741Ε2β (Ε)244Dα14</v>
      </c>
      <c r="AJ686" s="287">
        <v>41741</v>
      </c>
      <c r="AK686" s="280" t="s">
        <v>940</v>
      </c>
      <c r="AL686" s="281">
        <v>244</v>
      </c>
      <c r="AM686" s="282" t="s">
        <v>325</v>
      </c>
      <c r="AN686" s="283" t="s">
        <v>913</v>
      </c>
      <c r="AO686" s="283" t="s">
        <v>1635</v>
      </c>
      <c r="AP686" s="283">
        <v>14</v>
      </c>
      <c r="AQ686" s="567">
        <v>685</v>
      </c>
    </row>
    <row r="687" spans="35:43" x14ac:dyDescent="0.25">
      <c r="AI687" s="278" t="str">
        <f t="shared" si="12"/>
        <v>41741Ε2β (Ε)244Sα16</v>
      </c>
      <c r="AJ687" s="287">
        <v>41741</v>
      </c>
      <c r="AK687" s="280" t="s">
        <v>940</v>
      </c>
      <c r="AL687" s="281">
        <v>244</v>
      </c>
      <c r="AM687" s="282" t="s">
        <v>325</v>
      </c>
      <c r="AN687" s="283" t="s">
        <v>906</v>
      </c>
      <c r="AO687" s="283" t="s">
        <v>1636</v>
      </c>
      <c r="AP687" s="283">
        <v>7</v>
      </c>
      <c r="AQ687" s="567">
        <v>686</v>
      </c>
    </row>
    <row r="688" spans="35:43" x14ac:dyDescent="0.25">
      <c r="AI688" s="278" t="str">
        <f t="shared" si="12"/>
        <v>41741Ε2β (Ε)244Dα16</v>
      </c>
      <c r="AJ688" s="287">
        <v>41741</v>
      </c>
      <c r="AK688" s="280" t="s">
        <v>940</v>
      </c>
      <c r="AL688" s="281">
        <v>244</v>
      </c>
      <c r="AM688" s="282" t="s">
        <v>325</v>
      </c>
      <c r="AN688" s="283" t="s">
        <v>913</v>
      </c>
      <c r="AO688" s="283" t="s">
        <v>1636</v>
      </c>
      <c r="AP688" s="283">
        <v>15</v>
      </c>
      <c r="AQ688" s="567">
        <v>687</v>
      </c>
    </row>
    <row r="689" spans="35:43" x14ac:dyDescent="0.25">
      <c r="AI689" s="278" t="str">
        <f t="shared" si="12"/>
        <v>41741Ε2β (Ε)244Sκ12</v>
      </c>
      <c r="AJ689" s="287">
        <v>41741</v>
      </c>
      <c r="AK689" s="280" t="s">
        <v>940</v>
      </c>
      <c r="AL689" s="281">
        <v>244</v>
      </c>
      <c r="AM689" s="282" t="s">
        <v>325</v>
      </c>
      <c r="AN689" s="283" t="s">
        <v>906</v>
      </c>
      <c r="AO689" s="283" t="s">
        <v>1638</v>
      </c>
      <c r="AP689" s="283">
        <v>9</v>
      </c>
      <c r="AQ689" s="567">
        <v>688</v>
      </c>
    </row>
    <row r="690" spans="35:43" x14ac:dyDescent="0.25">
      <c r="AI690" s="278" t="str">
        <f t="shared" si="12"/>
        <v>41741Ε2β (Ε)244Dκ12</v>
      </c>
      <c r="AJ690" s="287">
        <v>41741</v>
      </c>
      <c r="AK690" s="280" t="s">
        <v>940</v>
      </c>
      <c r="AL690" s="281">
        <v>244</v>
      </c>
      <c r="AM690" s="282" t="s">
        <v>325</v>
      </c>
      <c r="AN690" s="283" t="s">
        <v>913</v>
      </c>
      <c r="AO690" s="283" t="s">
        <v>1638</v>
      </c>
      <c r="AP690" s="283">
        <v>17</v>
      </c>
      <c r="AQ690" s="567">
        <v>689</v>
      </c>
    </row>
    <row r="691" spans="35:43" x14ac:dyDescent="0.25">
      <c r="AI691" s="278" t="str">
        <f t="shared" si="12"/>
        <v>41741Ε2β (Ε)244Sκ14</v>
      </c>
      <c r="AJ691" s="287">
        <v>41741</v>
      </c>
      <c r="AK691" s="280" t="s">
        <v>940</v>
      </c>
      <c r="AL691" s="281">
        <v>244</v>
      </c>
      <c r="AM691" s="282" t="s">
        <v>325</v>
      </c>
      <c r="AN691" s="283" t="s">
        <v>906</v>
      </c>
      <c r="AO691" s="283" t="s">
        <v>1639</v>
      </c>
      <c r="AP691" s="283">
        <v>10</v>
      </c>
      <c r="AQ691" s="567">
        <v>690</v>
      </c>
    </row>
    <row r="692" spans="35:43" x14ac:dyDescent="0.25">
      <c r="AI692" s="278" t="str">
        <f t="shared" si="12"/>
        <v>41741Ε2β (Ε)244Dκ14</v>
      </c>
      <c r="AJ692" s="287">
        <v>41741</v>
      </c>
      <c r="AK692" s="280" t="s">
        <v>940</v>
      </c>
      <c r="AL692" s="281">
        <v>244</v>
      </c>
      <c r="AM692" s="282" t="s">
        <v>325</v>
      </c>
      <c r="AN692" s="283" t="s">
        <v>913</v>
      </c>
      <c r="AO692" s="283" t="s">
        <v>1639</v>
      </c>
      <c r="AP692" s="283">
        <v>18</v>
      </c>
      <c r="AQ692" s="567">
        <v>691</v>
      </c>
    </row>
    <row r="693" spans="35:43" x14ac:dyDescent="0.25">
      <c r="AI693" s="278" t="str">
        <f t="shared" si="12"/>
        <v>41741Ε2β (Ε)244Sκ16</v>
      </c>
      <c r="AJ693" s="287">
        <v>41741</v>
      </c>
      <c r="AK693" s="280" t="s">
        <v>940</v>
      </c>
      <c r="AL693" s="281">
        <v>244</v>
      </c>
      <c r="AM693" s="282" t="s">
        <v>325</v>
      </c>
      <c r="AN693" s="283" t="s">
        <v>906</v>
      </c>
      <c r="AO693" s="283" t="s">
        <v>1640</v>
      </c>
      <c r="AP693" s="283">
        <v>11</v>
      </c>
      <c r="AQ693" s="567">
        <v>692</v>
      </c>
    </row>
    <row r="694" spans="35:43" x14ac:dyDescent="0.25">
      <c r="AI694" s="278" t="str">
        <f t="shared" si="12"/>
        <v>41741Ε2β (Ε)244Dκ16</v>
      </c>
      <c r="AJ694" s="287">
        <v>41741</v>
      </c>
      <c r="AK694" s="280" t="s">
        <v>940</v>
      </c>
      <c r="AL694" s="281">
        <v>244</v>
      </c>
      <c r="AM694" s="282" t="s">
        <v>325</v>
      </c>
      <c r="AN694" s="283" t="s">
        <v>913</v>
      </c>
      <c r="AO694" s="283" t="s">
        <v>1640</v>
      </c>
      <c r="AP694" s="283">
        <v>19</v>
      </c>
      <c r="AQ694" s="567">
        <v>693</v>
      </c>
    </row>
    <row r="695" spans="35:43" x14ac:dyDescent="0.25">
      <c r="AI695" s="278" t="str">
        <f t="shared" si="12"/>
        <v>41741Ε2β (ΣΤ)261Sα12</v>
      </c>
      <c r="AJ695" s="287">
        <v>41741</v>
      </c>
      <c r="AK695" s="280" t="s">
        <v>1053</v>
      </c>
      <c r="AL695" s="281">
        <v>261</v>
      </c>
      <c r="AM695" s="282" t="s">
        <v>145</v>
      </c>
      <c r="AN695" s="283" t="s">
        <v>906</v>
      </c>
      <c r="AO695" s="283" t="s">
        <v>1634</v>
      </c>
      <c r="AP695" s="283">
        <v>5</v>
      </c>
      <c r="AQ695" s="567">
        <v>694</v>
      </c>
    </row>
    <row r="696" spans="35:43" x14ac:dyDescent="0.25">
      <c r="AI696" s="278" t="str">
        <f t="shared" si="12"/>
        <v>41741Ε2β (ΣΤ)261Dα12</v>
      </c>
      <c r="AJ696" s="287">
        <v>41741</v>
      </c>
      <c r="AK696" s="280" t="s">
        <v>1053</v>
      </c>
      <c r="AL696" s="281">
        <v>261</v>
      </c>
      <c r="AM696" s="282" t="s">
        <v>145</v>
      </c>
      <c r="AN696" s="283" t="s">
        <v>913</v>
      </c>
      <c r="AO696" s="283" t="s">
        <v>1634</v>
      </c>
      <c r="AP696" s="283">
        <v>13</v>
      </c>
      <c r="AQ696" s="567">
        <v>695</v>
      </c>
    </row>
    <row r="697" spans="35:43" x14ac:dyDescent="0.25">
      <c r="AI697" s="278" t="str">
        <f t="shared" si="12"/>
        <v>41741Ε2β (ΣΤ)261Sα14</v>
      </c>
      <c r="AJ697" s="287">
        <v>41741</v>
      </c>
      <c r="AK697" s="280" t="s">
        <v>1053</v>
      </c>
      <c r="AL697" s="281">
        <v>261</v>
      </c>
      <c r="AM697" s="282" t="s">
        <v>145</v>
      </c>
      <c r="AN697" s="283" t="s">
        <v>906</v>
      </c>
      <c r="AO697" s="283" t="s">
        <v>1635</v>
      </c>
      <c r="AP697" s="283">
        <v>6</v>
      </c>
      <c r="AQ697" s="567">
        <v>696</v>
      </c>
    </row>
    <row r="698" spans="35:43" x14ac:dyDescent="0.25">
      <c r="AI698" s="278" t="str">
        <f t="shared" si="12"/>
        <v>41741Ε2β (ΣΤ)261Dα14</v>
      </c>
      <c r="AJ698" s="287">
        <v>41741</v>
      </c>
      <c r="AK698" s="280" t="s">
        <v>1053</v>
      </c>
      <c r="AL698" s="281">
        <v>261</v>
      </c>
      <c r="AM698" s="282" t="s">
        <v>145</v>
      </c>
      <c r="AN698" s="283" t="s">
        <v>913</v>
      </c>
      <c r="AO698" s="283" t="s">
        <v>1635</v>
      </c>
      <c r="AP698" s="283">
        <v>14</v>
      </c>
      <c r="AQ698" s="567">
        <v>697</v>
      </c>
    </row>
    <row r="699" spans="35:43" x14ac:dyDescent="0.25">
      <c r="AI699" s="278" t="str">
        <f t="shared" si="12"/>
        <v>41741Ε2β (ΣΤ)261Sα16</v>
      </c>
      <c r="AJ699" s="287">
        <v>41741</v>
      </c>
      <c r="AK699" s="280" t="s">
        <v>1053</v>
      </c>
      <c r="AL699" s="281">
        <v>261</v>
      </c>
      <c r="AM699" s="282" t="s">
        <v>145</v>
      </c>
      <c r="AN699" s="283" t="s">
        <v>906</v>
      </c>
      <c r="AO699" s="283" t="s">
        <v>1636</v>
      </c>
      <c r="AP699" s="283">
        <v>7</v>
      </c>
      <c r="AQ699" s="567">
        <v>698</v>
      </c>
    </row>
    <row r="700" spans="35:43" x14ac:dyDescent="0.25">
      <c r="AI700" s="278" t="str">
        <f t="shared" si="12"/>
        <v>41741Ε2β (ΣΤ)261Dα16</v>
      </c>
      <c r="AJ700" s="287">
        <v>41741</v>
      </c>
      <c r="AK700" s="280" t="s">
        <v>1053</v>
      </c>
      <c r="AL700" s="281">
        <v>261</v>
      </c>
      <c r="AM700" s="282" t="s">
        <v>145</v>
      </c>
      <c r="AN700" s="283" t="s">
        <v>913</v>
      </c>
      <c r="AO700" s="283" t="s">
        <v>1636</v>
      </c>
      <c r="AP700" s="283">
        <v>15</v>
      </c>
      <c r="AQ700" s="567">
        <v>699</v>
      </c>
    </row>
    <row r="701" spans="35:43" x14ac:dyDescent="0.25">
      <c r="AI701" s="278" t="str">
        <f t="shared" si="12"/>
        <v>41741Ε2β (ΣΤ)261Sκ12</v>
      </c>
      <c r="AJ701" s="287">
        <v>41741</v>
      </c>
      <c r="AK701" s="280" t="s">
        <v>1053</v>
      </c>
      <c r="AL701" s="281">
        <v>261</v>
      </c>
      <c r="AM701" s="282" t="s">
        <v>145</v>
      </c>
      <c r="AN701" s="283" t="s">
        <v>906</v>
      </c>
      <c r="AO701" s="283" t="s">
        <v>1638</v>
      </c>
      <c r="AP701" s="283">
        <v>9</v>
      </c>
      <c r="AQ701" s="567">
        <v>700</v>
      </c>
    </row>
    <row r="702" spans="35:43" x14ac:dyDescent="0.25">
      <c r="AI702" s="278" t="str">
        <f t="shared" si="12"/>
        <v>41741Ε2β (ΣΤ)261Dκ12</v>
      </c>
      <c r="AJ702" s="287">
        <v>41741</v>
      </c>
      <c r="AK702" s="280" t="s">
        <v>1053</v>
      </c>
      <c r="AL702" s="281">
        <v>261</v>
      </c>
      <c r="AM702" s="282" t="s">
        <v>145</v>
      </c>
      <c r="AN702" s="283" t="s">
        <v>913</v>
      </c>
      <c r="AO702" s="283" t="s">
        <v>1638</v>
      </c>
      <c r="AP702" s="283">
        <v>17</v>
      </c>
      <c r="AQ702" s="567">
        <v>701</v>
      </c>
    </row>
    <row r="703" spans="35:43" x14ac:dyDescent="0.25">
      <c r="AI703" s="278" t="str">
        <f t="shared" si="12"/>
        <v>41741Ε2β (ΣΤ)261Sκ14</v>
      </c>
      <c r="AJ703" s="287">
        <v>41741</v>
      </c>
      <c r="AK703" s="280" t="s">
        <v>1053</v>
      </c>
      <c r="AL703" s="281">
        <v>261</v>
      </c>
      <c r="AM703" s="282" t="s">
        <v>145</v>
      </c>
      <c r="AN703" s="283" t="s">
        <v>906</v>
      </c>
      <c r="AO703" s="283" t="s">
        <v>1639</v>
      </c>
      <c r="AP703" s="283">
        <v>10</v>
      </c>
      <c r="AQ703" s="567">
        <v>702</v>
      </c>
    </row>
    <row r="704" spans="35:43" x14ac:dyDescent="0.25">
      <c r="AI704" s="278" t="str">
        <f t="shared" si="12"/>
        <v>41741Ε2β (ΣΤ)261Dκ14</v>
      </c>
      <c r="AJ704" s="287">
        <v>41741</v>
      </c>
      <c r="AK704" s="280" t="s">
        <v>1053</v>
      </c>
      <c r="AL704" s="281">
        <v>261</v>
      </c>
      <c r="AM704" s="282" t="s">
        <v>145</v>
      </c>
      <c r="AN704" s="283" t="s">
        <v>913</v>
      </c>
      <c r="AO704" s="283" t="s">
        <v>1639</v>
      </c>
      <c r="AP704" s="283">
        <v>18</v>
      </c>
      <c r="AQ704" s="567">
        <v>703</v>
      </c>
    </row>
    <row r="705" spans="35:43" x14ac:dyDescent="0.25">
      <c r="AI705" s="278" t="str">
        <f t="shared" si="12"/>
        <v>41741Ε2β (ΣΤ)261Sκ16</v>
      </c>
      <c r="AJ705" s="287">
        <v>41741</v>
      </c>
      <c r="AK705" s="280" t="s">
        <v>1053</v>
      </c>
      <c r="AL705" s="281">
        <v>261</v>
      </c>
      <c r="AM705" s="282" t="s">
        <v>145</v>
      </c>
      <c r="AN705" s="283" t="s">
        <v>906</v>
      </c>
      <c r="AO705" s="283" t="s">
        <v>1640</v>
      </c>
      <c r="AP705" s="283">
        <v>11</v>
      </c>
      <c r="AQ705" s="567">
        <v>704</v>
      </c>
    </row>
    <row r="706" spans="35:43" x14ac:dyDescent="0.25">
      <c r="AI706" s="278" t="str">
        <f t="shared" si="12"/>
        <v>41741Ε2β (ΣΤ)261Dκ16</v>
      </c>
      <c r="AJ706" s="287">
        <v>41741</v>
      </c>
      <c r="AK706" s="280" t="s">
        <v>1053</v>
      </c>
      <c r="AL706" s="281">
        <v>261</v>
      </c>
      <c r="AM706" s="282" t="s">
        <v>145</v>
      </c>
      <c r="AN706" s="283" t="s">
        <v>913</v>
      </c>
      <c r="AO706" s="283" t="s">
        <v>1640</v>
      </c>
      <c r="AP706" s="283">
        <v>19</v>
      </c>
      <c r="AQ706" s="567">
        <v>705</v>
      </c>
    </row>
    <row r="707" spans="35:43" x14ac:dyDescent="0.25">
      <c r="AI707" s="278" t="str">
        <f t="shared" ref="AI707:AI770" si="13">AJ707&amp;AK707&amp;AL707&amp;AN707&amp;AO707</f>
        <v>41743ITF (INT JR CHAMP 2)14Sα18</v>
      </c>
      <c r="AJ707" s="287">
        <v>41743</v>
      </c>
      <c r="AK707" s="280" t="s">
        <v>1054</v>
      </c>
      <c r="AL707" s="281">
        <v>14</v>
      </c>
      <c r="AM707" s="282" t="s">
        <v>908</v>
      </c>
      <c r="AN707" s="283" t="s">
        <v>906</v>
      </c>
      <c r="AO707" s="283" t="s">
        <v>1637</v>
      </c>
      <c r="AP707" s="283">
        <v>8</v>
      </c>
      <c r="AQ707" s="567">
        <v>706</v>
      </c>
    </row>
    <row r="708" spans="35:43" x14ac:dyDescent="0.25">
      <c r="AI708" s="278" t="str">
        <f t="shared" si="13"/>
        <v>41743ITF (INT JR CHAMP 2)14Dα18</v>
      </c>
      <c r="AJ708" s="287">
        <v>41743</v>
      </c>
      <c r="AK708" s="280" t="s">
        <v>1054</v>
      </c>
      <c r="AL708" s="281">
        <v>14</v>
      </c>
      <c r="AM708" s="282" t="s">
        <v>908</v>
      </c>
      <c r="AN708" s="283" t="s">
        <v>913</v>
      </c>
      <c r="AO708" s="283" t="s">
        <v>1637</v>
      </c>
      <c r="AP708" s="283">
        <v>16</v>
      </c>
      <c r="AQ708" s="567">
        <v>707</v>
      </c>
    </row>
    <row r="709" spans="35:43" x14ac:dyDescent="0.25">
      <c r="AI709" s="278" t="str">
        <f t="shared" si="13"/>
        <v>41743TE (PECIN)15Sκ16</v>
      </c>
      <c r="AJ709" s="287">
        <v>41743</v>
      </c>
      <c r="AK709" s="280" t="s">
        <v>938</v>
      </c>
      <c r="AL709" s="281">
        <v>15</v>
      </c>
      <c r="AM709" s="282" t="s">
        <v>1699</v>
      </c>
      <c r="AN709" s="283" t="s">
        <v>906</v>
      </c>
      <c r="AO709" s="283" t="s">
        <v>1640</v>
      </c>
      <c r="AP709" s="283">
        <v>11</v>
      </c>
      <c r="AQ709" s="567">
        <v>708</v>
      </c>
    </row>
    <row r="710" spans="35:43" x14ac:dyDescent="0.25">
      <c r="AI710" s="278" t="str">
        <f t="shared" si="13"/>
        <v>41743TE (TIRANA)15Sκ14</v>
      </c>
      <c r="AJ710" s="287">
        <v>41743</v>
      </c>
      <c r="AK710" s="280" t="s">
        <v>944</v>
      </c>
      <c r="AL710" s="281">
        <v>15</v>
      </c>
      <c r="AM710" s="282" t="s">
        <v>1699</v>
      </c>
      <c r="AN710" s="283" t="s">
        <v>906</v>
      </c>
      <c r="AO710" s="283" t="s">
        <v>1639</v>
      </c>
      <c r="AP710" s="283">
        <v>10</v>
      </c>
      <c r="AQ710" s="567">
        <v>709</v>
      </c>
    </row>
    <row r="711" spans="35:43" x14ac:dyDescent="0.25">
      <c r="AI711" s="278" t="str">
        <f t="shared" si="13"/>
        <v>41743TE (TIRANA)15Dκ14</v>
      </c>
      <c r="AJ711" s="287">
        <v>41743</v>
      </c>
      <c r="AK711" s="280" t="s">
        <v>944</v>
      </c>
      <c r="AL711" s="281">
        <v>15</v>
      </c>
      <c r="AM711" s="282" t="s">
        <v>1699</v>
      </c>
      <c r="AN711" s="283" t="s">
        <v>913</v>
      </c>
      <c r="AO711" s="283" t="s">
        <v>1639</v>
      </c>
      <c r="AP711" s="283">
        <v>18</v>
      </c>
      <c r="AQ711" s="567">
        <v>710</v>
      </c>
    </row>
    <row r="712" spans="35:43" x14ac:dyDescent="0.25">
      <c r="AI712" s="278" t="str">
        <f t="shared" si="13"/>
        <v>41750ITF (ALEX POD)14Sα18</v>
      </c>
      <c r="AJ712" s="287">
        <v>41750</v>
      </c>
      <c r="AK712" s="280" t="s">
        <v>1055</v>
      </c>
      <c r="AL712" s="281">
        <v>14</v>
      </c>
      <c r="AM712" s="282" t="s">
        <v>908</v>
      </c>
      <c r="AN712" s="283" t="s">
        <v>906</v>
      </c>
      <c r="AO712" s="283" t="s">
        <v>1637</v>
      </c>
      <c r="AP712" s="283">
        <v>8</v>
      </c>
      <c r="AQ712" s="567">
        <v>711</v>
      </c>
    </row>
    <row r="713" spans="35:43" x14ac:dyDescent="0.25">
      <c r="AI713" s="278" t="str">
        <f t="shared" si="13"/>
        <v>41750ITF (ALEX POD)14Dα18</v>
      </c>
      <c r="AJ713" s="287">
        <v>41750</v>
      </c>
      <c r="AK713" s="280" t="s">
        <v>1055</v>
      </c>
      <c r="AL713" s="281">
        <v>14</v>
      </c>
      <c r="AM713" s="282" t="s">
        <v>908</v>
      </c>
      <c r="AN713" s="283" t="s">
        <v>913</v>
      </c>
      <c r="AO713" s="283" t="s">
        <v>1637</v>
      </c>
      <c r="AP713" s="283">
        <v>16</v>
      </c>
      <c r="AQ713" s="567">
        <v>712</v>
      </c>
    </row>
    <row r="714" spans="35:43" x14ac:dyDescent="0.25">
      <c r="AI714" s="278" t="str">
        <f t="shared" si="13"/>
        <v>41750TE (HERODOTOU)15Sα16</v>
      </c>
      <c r="AJ714" s="287">
        <v>41750</v>
      </c>
      <c r="AK714" s="280" t="s">
        <v>942</v>
      </c>
      <c r="AL714" s="281">
        <v>15</v>
      </c>
      <c r="AM714" s="282" t="s">
        <v>1699</v>
      </c>
      <c r="AN714" s="283" t="s">
        <v>906</v>
      </c>
      <c r="AO714" s="283" t="s">
        <v>1636</v>
      </c>
      <c r="AP714" s="283">
        <v>7</v>
      </c>
      <c r="AQ714" s="567">
        <v>713</v>
      </c>
    </row>
    <row r="715" spans="35:43" x14ac:dyDescent="0.25">
      <c r="AI715" s="278" t="str">
        <f t="shared" si="13"/>
        <v>41750TE (HERODOTOU)15Sκ14</v>
      </c>
      <c r="AJ715" s="287">
        <v>41750</v>
      </c>
      <c r="AK715" s="280" t="s">
        <v>942</v>
      </c>
      <c r="AL715" s="281">
        <v>15</v>
      </c>
      <c r="AM715" s="282" t="s">
        <v>1699</v>
      </c>
      <c r="AN715" s="283" t="s">
        <v>906</v>
      </c>
      <c r="AO715" s="283" t="s">
        <v>1639</v>
      </c>
      <c r="AP715" s="283">
        <v>10</v>
      </c>
      <c r="AQ715" s="567">
        <v>714</v>
      </c>
    </row>
    <row r="716" spans="35:43" x14ac:dyDescent="0.25">
      <c r="AI716" s="278" t="str">
        <f t="shared" si="13"/>
        <v>41750TE (HERODOTOU)15Sκ16</v>
      </c>
      <c r="AJ716" s="287">
        <v>41750</v>
      </c>
      <c r="AK716" s="280" t="s">
        <v>942</v>
      </c>
      <c r="AL716" s="281">
        <v>15</v>
      </c>
      <c r="AM716" s="282" t="s">
        <v>1699</v>
      </c>
      <c r="AN716" s="283" t="s">
        <v>906</v>
      </c>
      <c r="AO716" s="283" t="s">
        <v>1640</v>
      </c>
      <c r="AP716" s="283">
        <v>11</v>
      </c>
      <c r="AQ716" s="567">
        <v>715</v>
      </c>
    </row>
    <row r="717" spans="35:43" x14ac:dyDescent="0.25">
      <c r="AI717" s="278" t="str">
        <f t="shared" si="13"/>
        <v>41750TE (TIRANA OPEN)15Dκ16</v>
      </c>
      <c r="AJ717" s="287">
        <v>41750</v>
      </c>
      <c r="AK717" s="280" t="s">
        <v>1056</v>
      </c>
      <c r="AL717" s="281">
        <v>15</v>
      </c>
      <c r="AM717" s="282" t="s">
        <v>1699</v>
      </c>
      <c r="AN717" s="283" t="s">
        <v>913</v>
      </c>
      <c r="AO717" s="283" t="s">
        <v>1640</v>
      </c>
      <c r="AP717" s="283">
        <v>19</v>
      </c>
      <c r="AQ717" s="567">
        <v>716</v>
      </c>
    </row>
    <row r="718" spans="35:43" x14ac:dyDescent="0.25">
      <c r="AI718" s="278" t="str">
        <f t="shared" si="13"/>
        <v>41750TE (TIRANA)15Sα16</v>
      </c>
      <c r="AJ718" s="287">
        <v>41750</v>
      </c>
      <c r="AK718" s="280" t="s">
        <v>944</v>
      </c>
      <c r="AL718" s="281">
        <v>15</v>
      </c>
      <c r="AM718" s="282" t="s">
        <v>1699</v>
      </c>
      <c r="AN718" s="283" t="s">
        <v>906</v>
      </c>
      <c r="AO718" s="283" t="s">
        <v>1636</v>
      </c>
      <c r="AP718" s="283">
        <v>7</v>
      </c>
      <c r="AQ718" s="567">
        <v>717</v>
      </c>
    </row>
    <row r="719" spans="35:43" x14ac:dyDescent="0.25">
      <c r="AI719" s="278" t="str">
        <f t="shared" si="13"/>
        <v>41750TE (TIRANA)15Dα16</v>
      </c>
      <c r="AJ719" s="287">
        <v>41750</v>
      </c>
      <c r="AK719" s="280" t="s">
        <v>944</v>
      </c>
      <c r="AL719" s="281">
        <v>15</v>
      </c>
      <c r="AM719" s="282" t="s">
        <v>1699</v>
      </c>
      <c r="AN719" s="283" t="s">
        <v>913</v>
      </c>
      <c r="AO719" s="283" t="s">
        <v>1636</v>
      </c>
      <c r="AP719" s="283">
        <v>15</v>
      </c>
      <c r="AQ719" s="567">
        <v>718</v>
      </c>
    </row>
    <row r="720" spans="35:43" x14ac:dyDescent="0.25">
      <c r="AI720" s="278" t="str">
        <f t="shared" si="13"/>
        <v>41753Ε1β (Β)151Sα12</v>
      </c>
      <c r="AJ720" s="287">
        <v>41753</v>
      </c>
      <c r="AK720" s="280" t="s">
        <v>950</v>
      </c>
      <c r="AL720" s="281">
        <v>151</v>
      </c>
      <c r="AM720" s="282" t="s">
        <v>302</v>
      </c>
      <c r="AN720" s="283" t="s">
        <v>906</v>
      </c>
      <c r="AO720" s="283" t="s">
        <v>1634</v>
      </c>
      <c r="AP720" s="283">
        <v>5</v>
      </c>
      <c r="AQ720" s="567">
        <v>719</v>
      </c>
    </row>
    <row r="721" spans="35:43" x14ac:dyDescent="0.25">
      <c r="AI721" s="278" t="str">
        <f t="shared" si="13"/>
        <v>41753Ε1β (Β)151Sα14</v>
      </c>
      <c r="AJ721" s="287">
        <v>41753</v>
      </c>
      <c r="AK721" s="280" t="s">
        <v>950</v>
      </c>
      <c r="AL721" s="281">
        <v>151</v>
      </c>
      <c r="AM721" s="282" t="s">
        <v>302</v>
      </c>
      <c r="AN721" s="283" t="s">
        <v>906</v>
      </c>
      <c r="AO721" s="283" t="s">
        <v>1635</v>
      </c>
      <c r="AP721" s="283">
        <v>6</v>
      </c>
      <c r="AQ721" s="567">
        <v>720</v>
      </c>
    </row>
    <row r="722" spans="35:43" x14ac:dyDescent="0.25">
      <c r="AI722" s="278" t="str">
        <f t="shared" si="13"/>
        <v>41753Ε1β (Β)151Sα16</v>
      </c>
      <c r="AJ722" s="287">
        <v>41753</v>
      </c>
      <c r="AK722" s="280" t="s">
        <v>950</v>
      </c>
      <c r="AL722" s="281">
        <v>151</v>
      </c>
      <c r="AM722" s="282" t="s">
        <v>302</v>
      </c>
      <c r="AN722" s="283" t="s">
        <v>906</v>
      </c>
      <c r="AO722" s="283" t="s">
        <v>1636</v>
      </c>
      <c r="AP722" s="283">
        <v>7</v>
      </c>
      <c r="AQ722" s="567">
        <v>721</v>
      </c>
    </row>
    <row r="723" spans="35:43" x14ac:dyDescent="0.25">
      <c r="AI723" s="278" t="str">
        <f t="shared" si="13"/>
        <v>41753Ε1β (Β)151Sα18</v>
      </c>
      <c r="AJ723" s="287">
        <v>41753</v>
      </c>
      <c r="AK723" s="280" t="s">
        <v>950</v>
      </c>
      <c r="AL723" s="281">
        <v>151</v>
      </c>
      <c r="AM723" s="282" t="s">
        <v>302</v>
      </c>
      <c r="AN723" s="283" t="s">
        <v>906</v>
      </c>
      <c r="AO723" s="283" t="s">
        <v>1637</v>
      </c>
      <c r="AP723" s="283">
        <v>8</v>
      </c>
      <c r="AQ723" s="567">
        <v>722</v>
      </c>
    </row>
    <row r="724" spans="35:43" x14ac:dyDescent="0.25">
      <c r="AI724" s="278" t="str">
        <f t="shared" si="13"/>
        <v>41753Ε1β (Β)151Sκ12</v>
      </c>
      <c r="AJ724" s="287">
        <v>41753</v>
      </c>
      <c r="AK724" s="280" t="s">
        <v>950</v>
      </c>
      <c r="AL724" s="281">
        <v>151</v>
      </c>
      <c r="AM724" s="282" t="s">
        <v>302</v>
      </c>
      <c r="AN724" s="283" t="s">
        <v>906</v>
      </c>
      <c r="AO724" s="283" t="s">
        <v>1638</v>
      </c>
      <c r="AP724" s="283">
        <v>9</v>
      </c>
      <c r="AQ724" s="567">
        <v>723</v>
      </c>
    </row>
    <row r="725" spans="35:43" x14ac:dyDescent="0.25">
      <c r="AI725" s="278" t="str">
        <f t="shared" si="13"/>
        <v>41753Ε1β (Β)151Sκ14</v>
      </c>
      <c r="AJ725" s="287">
        <v>41753</v>
      </c>
      <c r="AK725" s="280" t="s">
        <v>950</v>
      </c>
      <c r="AL725" s="281">
        <v>151</v>
      </c>
      <c r="AM725" s="282" t="s">
        <v>302</v>
      </c>
      <c r="AN725" s="283" t="s">
        <v>906</v>
      </c>
      <c r="AO725" s="283" t="s">
        <v>1639</v>
      </c>
      <c r="AP725" s="283">
        <v>10</v>
      </c>
      <c r="AQ725" s="567">
        <v>724</v>
      </c>
    </row>
    <row r="726" spans="35:43" x14ac:dyDescent="0.25">
      <c r="AI726" s="278" t="str">
        <f t="shared" si="13"/>
        <v>41753Ε1β (Β)151Sκ16</v>
      </c>
      <c r="AJ726" s="287">
        <v>41753</v>
      </c>
      <c r="AK726" s="280" t="s">
        <v>950</v>
      </c>
      <c r="AL726" s="281">
        <v>151</v>
      </c>
      <c r="AM726" s="282" t="s">
        <v>302</v>
      </c>
      <c r="AN726" s="283" t="s">
        <v>906</v>
      </c>
      <c r="AO726" s="283" t="s">
        <v>1640</v>
      </c>
      <c r="AP726" s="283">
        <v>11</v>
      </c>
      <c r="AQ726" s="567">
        <v>725</v>
      </c>
    </row>
    <row r="727" spans="35:43" x14ac:dyDescent="0.25">
      <c r="AI727" s="278" t="str">
        <f t="shared" si="13"/>
        <v>41753Ε1β (Β)151Sκ18</v>
      </c>
      <c r="AJ727" s="287">
        <v>41753</v>
      </c>
      <c r="AK727" s="280" t="s">
        <v>950</v>
      </c>
      <c r="AL727" s="281">
        <v>151</v>
      </c>
      <c r="AM727" s="282" t="s">
        <v>302</v>
      </c>
      <c r="AN727" s="283" t="s">
        <v>906</v>
      </c>
      <c r="AO727" s="283" t="s">
        <v>1641</v>
      </c>
      <c r="AP727" s="283">
        <v>12</v>
      </c>
      <c r="AQ727" s="567">
        <v>726</v>
      </c>
    </row>
    <row r="728" spans="35:43" x14ac:dyDescent="0.25">
      <c r="AI728" s="278" t="str">
        <f t="shared" si="13"/>
        <v>41757TE (COPENHAGEN)15Sκ14</v>
      </c>
      <c r="AJ728" s="287">
        <v>41757</v>
      </c>
      <c r="AK728" s="280" t="s">
        <v>910</v>
      </c>
      <c r="AL728" s="281">
        <v>15</v>
      </c>
      <c r="AM728" s="282" t="s">
        <v>1699</v>
      </c>
      <c r="AN728" s="283" t="s">
        <v>906</v>
      </c>
      <c r="AO728" s="283" t="s">
        <v>1639</v>
      </c>
      <c r="AP728" s="283">
        <v>10</v>
      </c>
      <c r="AQ728" s="567">
        <v>727</v>
      </c>
    </row>
    <row r="729" spans="35:43" x14ac:dyDescent="0.25">
      <c r="AI729" s="278" t="str">
        <f t="shared" si="13"/>
        <v>41757TE (FAMAGUSTA)15Sκ16</v>
      </c>
      <c r="AJ729" s="287">
        <v>41757</v>
      </c>
      <c r="AK729" s="280" t="s">
        <v>946</v>
      </c>
      <c r="AL729" s="281">
        <v>15</v>
      </c>
      <c r="AM729" s="282" t="s">
        <v>1699</v>
      </c>
      <c r="AN729" s="283" t="s">
        <v>906</v>
      </c>
      <c r="AO729" s="283" t="s">
        <v>1640</v>
      </c>
      <c r="AP729" s="283">
        <v>11</v>
      </c>
      <c r="AQ729" s="567">
        <v>728</v>
      </c>
    </row>
    <row r="730" spans="35:43" x14ac:dyDescent="0.25">
      <c r="AI730" s="278" t="str">
        <f t="shared" si="13"/>
        <v>41764TE (PAVIA)15Sκ14</v>
      </c>
      <c r="AJ730" s="287">
        <v>41764</v>
      </c>
      <c r="AK730" s="280" t="s">
        <v>1057</v>
      </c>
      <c r="AL730" s="281">
        <v>15</v>
      </c>
      <c r="AM730" s="282" t="s">
        <v>1699</v>
      </c>
      <c r="AN730" s="283" t="s">
        <v>906</v>
      </c>
      <c r="AO730" s="283" t="s">
        <v>1639</v>
      </c>
      <c r="AP730" s="283">
        <v>10</v>
      </c>
      <c r="AQ730" s="567">
        <v>729</v>
      </c>
    </row>
    <row r="731" spans="35:43" x14ac:dyDescent="0.25">
      <c r="AI731" s="278" t="str">
        <f t="shared" si="13"/>
        <v>41764TE (RAFI DOROT)15Sκ16</v>
      </c>
      <c r="AJ731" s="287">
        <v>41764</v>
      </c>
      <c r="AK731" s="280" t="s">
        <v>1058</v>
      </c>
      <c r="AL731" s="281">
        <v>15</v>
      </c>
      <c r="AM731" s="282" t="s">
        <v>1699</v>
      </c>
      <c r="AN731" s="283" t="s">
        <v>906</v>
      </c>
      <c r="AO731" s="283" t="s">
        <v>1640</v>
      </c>
      <c r="AP731" s="283">
        <v>11</v>
      </c>
      <c r="AQ731" s="567">
        <v>730</v>
      </c>
    </row>
    <row r="732" spans="35:43" x14ac:dyDescent="0.25">
      <c r="AI732" s="278" t="str">
        <f t="shared" si="13"/>
        <v>41764TE (RAFI DOROT)15Dκ16</v>
      </c>
      <c r="AJ732" s="287">
        <v>41764</v>
      </c>
      <c r="AK732" s="280" t="s">
        <v>1058</v>
      </c>
      <c r="AL732" s="281">
        <v>15</v>
      </c>
      <c r="AM732" s="282" t="s">
        <v>1699</v>
      </c>
      <c r="AN732" s="283" t="s">
        <v>913</v>
      </c>
      <c r="AO732" s="283" t="s">
        <v>1640</v>
      </c>
      <c r="AP732" s="283">
        <v>19</v>
      </c>
      <c r="AQ732" s="567">
        <v>731</v>
      </c>
    </row>
    <row r="733" spans="35:43" x14ac:dyDescent="0.25">
      <c r="AI733" s="278" t="str">
        <f t="shared" si="13"/>
        <v>41764TE (SVILENGRAND)15Sα14</v>
      </c>
      <c r="AJ733" s="287">
        <v>41764</v>
      </c>
      <c r="AK733" s="280" t="s">
        <v>1059</v>
      </c>
      <c r="AL733" s="281">
        <v>15</v>
      </c>
      <c r="AM733" s="282" t="s">
        <v>1699</v>
      </c>
      <c r="AN733" s="283" t="s">
        <v>906</v>
      </c>
      <c r="AO733" s="283" t="s">
        <v>1635</v>
      </c>
      <c r="AP733" s="283">
        <v>6</v>
      </c>
      <c r="AQ733" s="567">
        <v>732</v>
      </c>
    </row>
    <row r="734" spans="35:43" x14ac:dyDescent="0.25">
      <c r="AI734" s="278" t="str">
        <f t="shared" si="13"/>
        <v>41764TE (TORNEO)15Sκ14</v>
      </c>
      <c r="AJ734" s="287">
        <v>41764</v>
      </c>
      <c r="AK734" s="280" t="s">
        <v>1060</v>
      </c>
      <c r="AL734" s="281">
        <v>15</v>
      </c>
      <c r="AM734" s="282" t="s">
        <v>1699</v>
      </c>
      <c r="AN734" s="283" t="s">
        <v>906</v>
      </c>
      <c r="AO734" s="283" t="s">
        <v>1639</v>
      </c>
      <c r="AP734" s="283">
        <v>10</v>
      </c>
      <c r="AQ734" s="567">
        <v>733</v>
      </c>
    </row>
    <row r="735" spans="35:43" x14ac:dyDescent="0.25">
      <c r="AI735" s="278" t="str">
        <f t="shared" si="13"/>
        <v>41768Ε2γ (Δ)217Sα12</v>
      </c>
      <c r="AJ735" s="287">
        <v>41768</v>
      </c>
      <c r="AK735" s="280" t="s">
        <v>1061</v>
      </c>
      <c r="AL735" s="281">
        <v>217</v>
      </c>
      <c r="AM735" s="282" t="s">
        <v>290</v>
      </c>
      <c r="AN735" s="283" t="s">
        <v>906</v>
      </c>
      <c r="AO735" s="283" t="s">
        <v>1634</v>
      </c>
      <c r="AP735" s="283">
        <v>5</v>
      </c>
      <c r="AQ735" s="567">
        <v>734</v>
      </c>
    </row>
    <row r="736" spans="35:43" x14ac:dyDescent="0.25">
      <c r="AI736" s="278" t="str">
        <f t="shared" si="13"/>
        <v>41768Ε2γ (Δ)217Dα12</v>
      </c>
      <c r="AJ736" s="287">
        <v>41768</v>
      </c>
      <c r="AK736" s="280" t="s">
        <v>1061</v>
      </c>
      <c r="AL736" s="281">
        <v>217</v>
      </c>
      <c r="AM736" s="282" t="s">
        <v>290</v>
      </c>
      <c r="AN736" s="283" t="s">
        <v>913</v>
      </c>
      <c r="AO736" s="283" t="s">
        <v>1634</v>
      </c>
      <c r="AP736" s="283">
        <v>13</v>
      </c>
      <c r="AQ736" s="567">
        <v>735</v>
      </c>
    </row>
    <row r="737" spans="35:43" x14ac:dyDescent="0.25">
      <c r="AI737" s="278" t="str">
        <f t="shared" si="13"/>
        <v>41768Ε2γ (Δ)217Sκ12</v>
      </c>
      <c r="AJ737" s="287">
        <v>41768</v>
      </c>
      <c r="AK737" s="280" t="s">
        <v>1061</v>
      </c>
      <c r="AL737" s="281">
        <v>217</v>
      </c>
      <c r="AM737" s="282" t="s">
        <v>290</v>
      </c>
      <c r="AN737" s="283" t="s">
        <v>906</v>
      </c>
      <c r="AO737" s="283" t="s">
        <v>1638</v>
      </c>
      <c r="AP737" s="283">
        <v>9</v>
      </c>
      <c r="AQ737" s="567">
        <v>740</v>
      </c>
    </row>
    <row r="738" spans="35:43" x14ac:dyDescent="0.25">
      <c r="AI738" s="278" t="str">
        <f t="shared" si="13"/>
        <v>41768Ε2γ (Δ)217Dκ12</v>
      </c>
      <c r="AJ738" s="287">
        <v>41768</v>
      </c>
      <c r="AK738" s="280" t="s">
        <v>1061</v>
      </c>
      <c r="AL738" s="281">
        <v>217</v>
      </c>
      <c r="AM738" s="282" t="s">
        <v>290</v>
      </c>
      <c r="AN738" s="283" t="s">
        <v>913</v>
      </c>
      <c r="AO738" s="283" t="s">
        <v>1638</v>
      </c>
      <c r="AP738" s="283">
        <v>17</v>
      </c>
      <c r="AQ738" s="567">
        <v>741</v>
      </c>
    </row>
    <row r="739" spans="35:43" x14ac:dyDescent="0.25">
      <c r="AI739" s="278" t="str">
        <f t="shared" si="13"/>
        <v>41768Ε2γ (Δ)219Sα14</v>
      </c>
      <c r="AJ739" s="287">
        <v>41768</v>
      </c>
      <c r="AK739" s="280" t="s">
        <v>1061</v>
      </c>
      <c r="AL739" s="281">
        <v>219</v>
      </c>
      <c r="AM739" s="282" t="s">
        <v>305</v>
      </c>
      <c r="AN739" s="283" t="s">
        <v>906</v>
      </c>
      <c r="AO739" s="283" t="s">
        <v>1635</v>
      </c>
      <c r="AP739" s="283">
        <v>6</v>
      </c>
      <c r="AQ739" s="567">
        <v>736</v>
      </c>
    </row>
    <row r="740" spans="35:43" x14ac:dyDescent="0.25">
      <c r="AI740" s="278" t="str">
        <f t="shared" si="13"/>
        <v>41768Ε2γ (Δ)219Dα14</v>
      </c>
      <c r="AJ740" s="287">
        <v>41768</v>
      </c>
      <c r="AK740" s="280" t="s">
        <v>1061</v>
      </c>
      <c r="AL740" s="281">
        <v>219</v>
      </c>
      <c r="AM740" s="282" t="s">
        <v>305</v>
      </c>
      <c r="AN740" s="283" t="s">
        <v>913</v>
      </c>
      <c r="AO740" s="283" t="s">
        <v>1635</v>
      </c>
      <c r="AP740" s="283">
        <v>14</v>
      </c>
      <c r="AQ740" s="567">
        <v>737</v>
      </c>
    </row>
    <row r="741" spans="35:43" x14ac:dyDescent="0.25">
      <c r="AI741" s="278" t="str">
        <f t="shared" si="13"/>
        <v>41768Ε2γ (Δ)219Sα16</v>
      </c>
      <c r="AJ741" s="287">
        <v>41768</v>
      </c>
      <c r="AK741" s="280" t="s">
        <v>1061</v>
      </c>
      <c r="AL741" s="281">
        <v>219</v>
      </c>
      <c r="AM741" s="282" t="s">
        <v>305</v>
      </c>
      <c r="AN741" s="283" t="s">
        <v>906</v>
      </c>
      <c r="AO741" s="283" t="s">
        <v>1636</v>
      </c>
      <c r="AP741" s="283">
        <v>7</v>
      </c>
      <c r="AQ741" s="567">
        <v>738</v>
      </c>
    </row>
    <row r="742" spans="35:43" x14ac:dyDescent="0.25">
      <c r="AI742" s="278" t="str">
        <f t="shared" si="13"/>
        <v>41768Ε2γ (Δ)219Dα16</v>
      </c>
      <c r="AJ742" s="287">
        <v>41768</v>
      </c>
      <c r="AK742" s="280" t="s">
        <v>1061</v>
      </c>
      <c r="AL742" s="281">
        <v>219</v>
      </c>
      <c r="AM742" s="282" t="s">
        <v>305</v>
      </c>
      <c r="AN742" s="283" t="s">
        <v>913</v>
      </c>
      <c r="AO742" s="283" t="s">
        <v>1636</v>
      </c>
      <c r="AP742" s="283">
        <v>15</v>
      </c>
      <c r="AQ742" s="567">
        <v>739</v>
      </c>
    </row>
    <row r="743" spans="35:43" x14ac:dyDescent="0.25">
      <c r="AI743" s="278" t="str">
        <f t="shared" si="13"/>
        <v>41768Ε2γ (Δ)219Sκ14</v>
      </c>
      <c r="AJ743" s="287">
        <v>41768</v>
      </c>
      <c r="AK743" s="280" t="s">
        <v>1061</v>
      </c>
      <c r="AL743" s="281">
        <v>219</v>
      </c>
      <c r="AM743" s="282" t="s">
        <v>305</v>
      </c>
      <c r="AN743" s="283" t="s">
        <v>906</v>
      </c>
      <c r="AO743" s="283" t="s">
        <v>1639</v>
      </c>
      <c r="AP743" s="283">
        <v>10</v>
      </c>
      <c r="AQ743" s="567">
        <v>742</v>
      </c>
    </row>
    <row r="744" spans="35:43" x14ac:dyDescent="0.25">
      <c r="AI744" s="278" t="str">
        <f t="shared" si="13"/>
        <v>41768Ε2γ (Δ)219Sκ16</v>
      </c>
      <c r="AJ744" s="287">
        <v>41768</v>
      </c>
      <c r="AK744" s="280" t="s">
        <v>1061</v>
      </c>
      <c r="AL744" s="281">
        <v>219</v>
      </c>
      <c r="AM744" s="282" t="s">
        <v>305</v>
      </c>
      <c r="AN744" s="283" t="s">
        <v>906</v>
      </c>
      <c r="AO744" s="283" t="s">
        <v>1640</v>
      </c>
      <c r="AP744" s="283">
        <v>11</v>
      </c>
      <c r="AQ744" s="567">
        <v>743</v>
      </c>
    </row>
    <row r="745" spans="35:43" x14ac:dyDescent="0.25">
      <c r="AI745" s="278" t="str">
        <f t="shared" si="13"/>
        <v>41768Ε2γ (Η)360Sα12</v>
      </c>
      <c r="AJ745" s="287">
        <v>41768</v>
      </c>
      <c r="AK745" s="280" t="s">
        <v>1062</v>
      </c>
      <c r="AL745" s="281">
        <v>360</v>
      </c>
      <c r="AM745" s="282" t="s">
        <v>354</v>
      </c>
      <c r="AN745" s="283" t="s">
        <v>906</v>
      </c>
      <c r="AO745" s="283" t="s">
        <v>1634</v>
      </c>
      <c r="AP745" s="283">
        <v>5</v>
      </c>
      <c r="AQ745" s="567">
        <v>744</v>
      </c>
    </row>
    <row r="746" spans="35:43" x14ac:dyDescent="0.25">
      <c r="AI746" s="278" t="str">
        <f t="shared" si="13"/>
        <v>41768Ε2γ (Η)360Dα12</v>
      </c>
      <c r="AJ746" s="287">
        <v>41768</v>
      </c>
      <c r="AK746" s="280" t="s">
        <v>1062</v>
      </c>
      <c r="AL746" s="281">
        <v>360</v>
      </c>
      <c r="AM746" s="282" t="s">
        <v>354</v>
      </c>
      <c r="AN746" s="283" t="s">
        <v>913</v>
      </c>
      <c r="AO746" s="283" t="s">
        <v>1634</v>
      </c>
      <c r="AP746" s="283">
        <v>13</v>
      </c>
      <c r="AQ746" s="567">
        <v>745</v>
      </c>
    </row>
    <row r="747" spans="35:43" x14ac:dyDescent="0.25">
      <c r="AI747" s="278" t="str">
        <f t="shared" si="13"/>
        <v>41768Ε2γ (Η)360Sκ12</v>
      </c>
      <c r="AJ747" s="287">
        <v>41768</v>
      </c>
      <c r="AK747" s="280" t="s">
        <v>1062</v>
      </c>
      <c r="AL747" s="281">
        <v>360</v>
      </c>
      <c r="AM747" s="282" t="s">
        <v>354</v>
      </c>
      <c r="AN747" s="283" t="s">
        <v>906</v>
      </c>
      <c r="AO747" s="283" t="s">
        <v>1638</v>
      </c>
      <c r="AP747" s="283">
        <v>9</v>
      </c>
      <c r="AQ747" s="567">
        <v>748</v>
      </c>
    </row>
    <row r="748" spans="35:43" x14ac:dyDescent="0.25">
      <c r="AI748" s="278" t="str">
        <f t="shared" si="13"/>
        <v>41768Ε2γ (Η)363Sα14</v>
      </c>
      <c r="AJ748" s="287">
        <v>41768</v>
      </c>
      <c r="AK748" s="280" t="s">
        <v>1062</v>
      </c>
      <c r="AL748" s="281">
        <v>363</v>
      </c>
      <c r="AM748" s="282" t="s">
        <v>382</v>
      </c>
      <c r="AN748" s="283" t="s">
        <v>906</v>
      </c>
      <c r="AO748" s="283" t="s">
        <v>1635</v>
      </c>
      <c r="AP748" s="283">
        <v>6</v>
      </c>
      <c r="AQ748" s="567">
        <v>746</v>
      </c>
    </row>
    <row r="749" spans="35:43" x14ac:dyDescent="0.25">
      <c r="AI749" s="278" t="str">
        <f t="shared" si="13"/>
        <v>41768Ε2γ (Η)363Dα14</v>
      </c>
      <c r="AJ749" s="287">
        <v>41768</v>
      </c>
      <c r="AK749" s="280" t="s">
        <v>1062</v>
      </c>
      <c r="AL749" s="281">
        <v>363</v>
      </c>
      <c r="AM749" s="282" t="s">
        <v>382</v>
      </c>
      <c r="AN749" s="283" t="s">
        <v>913</v>
      </c>
      <c r="AO749" s="283" t="s">
        <v>1635</v>
      </c>
      <c r="AP749" s="283">
        <v>14</v>
      </c>
      <c r="AQ749" s="567">
        <v>747</v>
      </c>
    </row>
    <row r="750" spans="35:43" x14ac:dyDescent="0.25">
      <c r="AI750" s="278" t="str">
        <f t="shared" si="13"/>
        <v>41768Ε2γ (Η)363Sκ14</v>
      </c>
      <c r="AJ750" s="287">
        <v>41768</v>
      </c>
      <c r="AK750" s="280" t="s">
        <v>1062</v>
      </c>
      <c r="AL750" s="281">
        <v>363</v>
      </c>
      <c r="AM750" s="282" t="s">
        <v>382</v>
      </c>
      <c r="AN750" s="283" t="s">
        <v>906</v>
      </c>
      <c r="AO750" s="283" t="s">
        <v>1639</v>
      </c>
      <c r="AP750" s="283">
        <v>10</v>
      </c>
      <c r="AQ750" s="567">
        <v>749</v>
      </c>
    </row>
    <row r="751" spans="35:43" x14ac:dyDescent="0.25">
      <c r="AI751" s="278" t="str">
        <f t="shared" si="13"/>
        <v>41768Ε2γ (Η)363Dκ14</v>
      </c>
      <c r="AJ751" s="287">
        <v>41768</v>
      </c>
      <c r="AK751" s="280" t="s">
        <v>1062</v>
      </c>
      <c r="AL751" s="281">
        <v>363</v>
      </c>
      <c r="AM751" s="282" t="s">
        <v>382</v>
      </c>
      <c r="AN751" s="283" t="s">
        <v>913</v>
      </c>
      <c r="AO751" s="283" t="s">
        <v>1639</v>
      </c>
      <c r="AP751" s="283">
        <v>18</v>
      </c>
      <c r="AQ751" s="567">
        <v>750</v>
      </c>
    </row>
    <row r="752" spans="35:43" x14ac:dyDescent="0.25">
      <c r="AI752" s="278" t="str">
        <f t="shared" si="13"/>
        <v>41768Ε2γ (Θ)400Sα12</v>
      </c>
      <c r="AJ752" s="287">
        <v>41768</v>
      </c>
      <c r="AK752" s="280" t="s">
        <v>1063</v>
      </c>
      <c r="AL752" s="281">
        <v>400</v>
      </c>
      <c r="AM752" s="282" t="s">
        <v>360</v>
      </c>
      <c r="AN752" s="283" t="s">
        <v>906</v>
      </c>
      <c r="AO752" s="283" t="s">
        <v>1634</v>
      </c>
      <c r="AP752" s="283">
        <v>5</v>
      </c>
      <c r="AQ752" s="567">
        <v>751</v>
      </c>
    </row>
    <row r="753" spans="35:43" x14ac:dyDescent="0.25">
      <c r="AI753" s="278" t="str">
        <f t="shared" si="13"/>
        <v>41768Ε2γ (Θ)400Dα12</v>
      </c>
      <c r="AJ753" s="287">
        <v>41768</v>
      </c>
      <c r="AK753" s="280" t="s">
        <v>1063</v>
      </c>
      <c r="AL753" s="281">
        <v>400</v>
      </c>
      <c r="AM753" s="282" t="s">
        <v>360</v>
      </c>
      <c r="AN753" s="283" t="s">
        <v>913</v>
      </c>
      <c r="AO753" s="283" t="s">
        <v>1634</v>
      </c>
      <c r="AP753" s="283">
        <v>13</v>
      </c>
      <c r="AQ753" s="567">
        <v>752</v>
      </c>
    </row>
    <row r="754" spans="35:43" x14ac:dyDescent="0.25">
      <c r="AI754" s="278" t="str">
        <f t="shared" si="13"/>
        <v>41768Ε2γ (Θ)400Sα16</v>
      </c>
      <c r="AJ754" s="287">
        <v>41768</v>
      </c>
      <c r="AK754" s="280" t="s">
        <v>1063</v>
      </c>
      <c r="AL754" s="281">
        <v>400</v>
      </c>
      <c r="AM754" s="282" t="s">
        <v>360</v>
      </c>
      <c r="AN754" s="283" t="s">
        <v>906</v>
      </c>
      <c r="AO754" s="283" t="s">
        <v>1636</v>
      </c>
      <c r="AP754" s="283">
        <v>7</v>
      </c>
      <c r="AQ754" s="567">
        <v>753</v>
      </c>
    </row>
    <row r="755" spans="35:43" x14ac:dyDescent="0.25">
      <c r="AI755" s="278" t="str">
        <f t="shared" si="13"/>
        <v>41768Ε2γ (Θ)400Dα16</v>
      </c>
      <c r="AJ755" s="287">
        <v>41768</v>
      </c>
      <c r="AK755" s="280" t="s">
        <v>1063</v>
      </c>
      <c r="AL755" s="281">
        <v>400</v>
      </c>
      <c r="AM755" s="282" t="s">
        <v>360</v>
      </c>
      <c r="AN755" s="283" t="s">
        <v>913</v>
      </c>
      <c r="AO755" s="283" t="s">
        <v>1636</v>
      </c>
      <c r="AP755" s="283">
        <v>15</v>
      </c>
      <c r="AQ755" s="567">
        <v>754</v>
      </c>
    </row>
    <row r="756" spans="35:43" x14ac:dyDescent="0.25">
      <c r="AI756" s="278" t="str">
        <f t="shared" si="13"/>
        <v>41768Ε2γ (Θ)400Sκ12</v>
      </c>
      <c r="AJ756" s="287">
        <v>41768</v>
      </c>
      <c r="AK756" s="280" t="s">
        <v>1063</v>
      </c>
      <c r="AL756" s="281">
        <v>400</v>
      </c>
      <c r="AM756" s="282" t="s">
        <v>360</v>
      </c>
      <c r="AN756" s="283" t="s">
        <v>906</v>
      </c>
      <c r="AO756" s="283" t="s">
        <v>1638</v>
      </c>
      <c r="AP756" s="283">
        <v>9</v>
      </c>
      <c r="AQ756" s="567">
        <v>755</v>
      </c>
    </row>
    <row r="757" spans="35:43" x14ac:dyDescent="0.25">
      <c r="AI757" s="278" t="str">
        <f t="shared" si="13"/>
        <v>41768Ε2γ (Θ)400Dκ12</v>
      </c>
      <c r="AJ757" s="287">
        <v>41768</v>
      </c>
      <c r="AK757" s="280" t="s">
        <v>1063</v>
      </c>
      <c r="AL757" s="281">
        <v>400</v>
      </c>
      <c r="AM757" s="282" t="s">
        <v>360</v>
      </c>
      <c r="AN757" s="283" t="s">
        <v>913</v>
      </c>
      <c r="AO757" s="283" t="s">
        <v>1638</v>
      </c>
      <c r="AP757" s="283">
        <v>17</v>
      </c>
      <c r="AQ757" s="567">
        <v>756</v>
      </c>
    </row>
    <row r="758" spans="35:43" x14ac:dyDescent="0.25">
      <c r="AI758" s="278" t="str">
        <f t="shared" si="13"/>
        <v>41768Ε2γ (Θ)400Sκ16</v>
      </c>
      <c r="AJ758" s="287">
        <v>41768</v>
      </c>
      <c r="AK758" s="280" t="s">
        <v>1063</v>
      </c>
      <c r="AL758" s="281">
        <v>400</v>
      </c>
      <c r="AM758" s="282" t="s">
        <v>360</v>
      </c>
      <c r="AN758" s="283" t="s">
        <v>906</v>
      </c>
      <c r="AO758" s="283" t="s">
        <v>1640</v>
      </c>
      <c r="AP758" s="283">
        <v>11</v>
      </c>
      <c r="AQ758" s="567">
        <v>757</v>
      </c>
    </row>
    <row r="759" spans="35:43" x14ac:dyDescent="0.25">
      <c r="AI759" s="278" t="str">
        <f t="shared" si="13"/>
        <v>41768Ε2γ (Θ)400Dκ16</v>
      </c>
      <c r="AJ759" s="287">
        <v>41768</v>
      </c>
      <c r="AK759" s="280" t="s">
        <v>1063</v>
      </c>
      <c r="AL759" s="281">
        <v>400</v>
      </c>
      <c r="AM759" s="282" t="s">
        <v>360</v>
      </c>
      <c r="AN759" s="283" t="s">
        <v>913</v>
      </c>
      <c r="AO759" s="283" t="s">
        <v>1640</v>
      </c>
      <c r="AP759" s="283">
        <v>19</v>
      </c>
      <c r="AQ759" s="567">
        <v>758</v>
      </c>
    </row>
    <row r="760" spans="35:43" x14ac:dyDescent="0.25">
      <c r="AI760" s="278" t="str">
        <f t="shared" si="13"/>
        <v>41771ITF (RUC)14Sκ18</v>
      </c>
      <c r="AJ760" s="287">
        <v>41771</v>
      </c>
      <c r="AK760" s="280" t="s">
        <v>1064</v>
      </c>
      <c r="AL760" s="281">
        <v>14</v>
      </c>
      <c r="AM760" s="282" t="s">
        <v>908</v>
      </c>
      <c r="AN760" s="283" t="s">
        <v>906</v>
      </c>
      <c r="AO760" s="283" t="s">
        <v>1641</v>
      </c>
      <c r="AP760" s="283">
        <v>12</v>
      </c>
      <c r="AQ760" s="567">
        <v>759</v>
      </c>
    </row>
    <row r="761" spans="35:43" x14ac:dyDescent="0.25">
      <c r="AI761" s="278" t="str">
        <f t="shared" si="13"/>
        <v>41771ITF (RUC)14Dκ18</v>
      </c>
      <c r="AJ761" s="287">
        <v>41771</v>
      </c>
      <c r="AK761" s="280" t="s">
        <v>1064</v>
      </c>
      <c r="AL761" s="281">
        <v>14</v>
      </c>
      <c r="AM761" s="282" t="s">
        <v>908</v>
      </c>
      <c r="AN761" s="283" t="s">
        <v>913</v>
      </c>
      <c r="AO761" s="283" t="s">
        <v>1641</v>
      </c>
      <c r="AP761" s="283">
        <v>20</v>
      </c>
      <c r="AQ761" s="567">
        <v>760</v>
      </c>
    </row>
    <row r="762" spans="35:43" x14ac:dyDescent="0.25">
      <c r="AI762" s="278" t="str">
        <f t="shared" si="13"/>
        <v>41771TE (PALACE)15Sα14</v>
      </c>
      <c r="AJ762" s="287">
        <v>41771</v>
      </c>
      <c r="AK762" s="280" t="s">
        <v>1065</v>
      </c>
      <c r="AL762" s="281">
        <v>15</v>
      </c>
      <c r="AM762" s="282" t="s">
        <v>1699</v>
      </c>
      <c r="AN762" s="283" t="s">
        <v>906</v>
      </c>
      <c r="AO762" s="283" t="s">
        <v>1635</v>
      </c>
      <c r="AP762" s="283">
        <v>6</v>
      </c>
      <c r="AQ762" s="567">
        <v>761</v>
      </c>
    </row>
    <row r="763" spans="35:43" x14ac:dyDescent="0.25">
      <c r="AI763" s="278" t="str">
        <f t="shared" si="13"/>
        <v>41771TE (PALACE)15Dα14</v>
      </c>
      <c r="AJ763" s="287">
        <v>41771</v>
      </c>
      <c r="AK763" s="280" t="s">
        <v>1065</v>
      </c>
      <c r="AL763" s="281">
        <v>15</v>
      </c>
      <c r="AM763" s="282" t="s">
        <v>1699</v>
      </c>
      <c r="AN763" s="283" t="s">
        <v>913</v>
      </c>
      <c r="AO763" s="283" t="s">
        <v>1635</v>
      </c>
      <c r="AP763" s="283">
        <v>14</v>
      </c>
      <c r="AQ763" s="567">
        <v>762</v>
      </c>
    </row>
    <row r="764" spans="35:43" x14ac:dyDescent="0.25">
      <c r="AI764" s="278" t="str">
        <f t="shared" si="13"/>
        <v>41778TE (BERGANT)15Sκ16</v>
      </c>
      <c r="AJ764" s="287">
        <v>41778</v>
      </c>
      <c r="AK764" s="280" t="s">
        <v>1066</v>
      </c>
      <c r="AL764" s="281">
        <v>15</v>
      </c>
      <c r="AM764" s="282" t="s">
        <v>1699</v>
      </c>
      <c r="AN764" s="283" t="s">
        <v>906</v>
      </c>
      <c r="AO764" s="283" t="s">
        <v>1640</v>
      </c>
      <c r="AP764" s="283">
        <v>11</v>
      </c>
      <c r="AQ764" s="567">
        <v>763</v>
      </c>
    </row>
    <row r="765" spans="35:43" x14ac:dyDescent="0.25">
      <c r="AI765" s="278" t="str">
        <f t="shared" si="13"/>
        <v>41778TE (BERGANT)15Dκ16</v>
      </c>
      <c r="AJ765" s="287">
        <v>41778</v>
      </c>
      <c r="AK765" s="280" t="s">
        <v>1066</v>
      </c>
      <c r="AL765" s="281">
        <v>15</v>
      </c>
      <c r="AM765" s="282" t="s">
        <v>1699</v>
      </c>
      <c r="AN765" s="283" t="s">
        <v>913</v>
      </c>
      <c r="AO765" s="283" t="s">
        <v>1640</v>
      </c>
      <c r="AP765" s="283">
        <v>19</v>
      </c>
      <c r="AQ765" s="567">
        <v>764</v>
      </c>
    </row>
    <row r="766" spans="35:43" x14ac:dyDescent="0.25">
      <c r="AI766" s="278" t="str">
        <f t="shared" si="13"/>
        <v>41782Ε3β (Α)2Sα12</v>
      </c>
      <c r="AJ766" s="287">
        <v>41782</v>
      </c>
      <c r="AK766" s="280" t="s">
        <v>1000</v>
      </c>
      <c r="AL766" s="281">
        <v>2</v>
      </c>
      <c r="AM766" s="282" t="s">
        <v>1702</v>
      </c>
      <c r="AN766" s="284" t="s">
        <v>906</v>
      </c>
      <c r="AO766" s="283" t="s">
        <v>1634</v>
      </c>
      <c r="AP766" s="283">
        <v>5</v>
      </c>
      <c r="AQ766" s="567">
        <v>765</v>
      </c>
    </row>
    <row r="767" spans="35:43" x14ac:dyDescent="0.25">
      <c r="AI767" s="278" t="str">
        <f t="shared" si="13"/>
        <v>41782Ε3β (Α)2Sα14</v>
      </c>
      <c r="AJ767" s="287">
        <v>41782</v>
      </c>
      <c r="AK767" s="280" t="s">
        <v>1000</v>
      </c>
      <c r="AL767" s="281">
        <v>2</v>
      </c>
      <c r="AM767" s="282" t="s">
        <v>1702</v>
      </c>
      <c r="AN767" s="284" t="s">
        <v>906</v>
      </c>
      <c r="AO767" s="283" t="s">
        <v>1635</v>
      </c>
      <c r="AP767" s="283">
        <v>6</v>
      </c>
      <c r="AQ767" s="567">
        <v>766</v>
      </c>
    </row>
    <row r="768" spans="35:43" x14ac:dyDescent="0.25">
      <c r="AI768" s="278" t="str">
        <f t="shared" si="13"/>
        <v>41782Ε3β (Α)2Sα16</v>
      </c>
      <c r="AJ768" s="287">
        <v>41782</v>
      </c>
      <c r="AK768" s="280" t="s">
        <v>1000</v>
      </c>
      <c r="AL768" s="281">
        <v>2</v>
      </c>
      <c r="AM768" s="282" t="s">
        <v>1702</v>
      </c>
      <c r="AN768" s="284" t="s">
        <v>906</v>
      </c>
      <c r="AO768" s="283" t="s">
        <v>1636</v>
      </c>
      <c r="AP768" s="283">
        <v>7</v>
      </c>
      <c r="AQ768" s="567">
        <v>767</v>
      </c>
    </row>
    <row r="769" spans="35:43" x14ac:dyDescent="0.25">
      <c r="AI769" s="278" t="str">
        <f t="shared" si="13"/>
        <v>41782Ε3β (Α)2Sκ12</v>
      </c>
      <c r="AJ769" s="287">
        <v>41782</v>
      </c>
      <c r="AK769" s="280" t="s">
        <v>1000</v>
      </c>
      <c r="AL769" s="281">
        <v>2</v>
      </c>
      <c r="AM769" s="282" t="s">
        <v>1702</v>
      </c>
      <c r="AN769" s="284" t="s">
        <v>906</v>
      </c>
      <c r="AO769" s="283" t="s">
        <v>1638</v>
      </c>
      <c r="AP769" s="283">
        <v>9</v>
      </c>
      <c r="AQ769" s="567">
        <v>768</v>
      </c>
    </row>
    <row r="770" spans="35:43" x14ac:dyDescent="0.25">
      <c r="AI770" s="278" t="str">
        <f t="shared" si="13"/>
        <v>41782Ε3β (Α)2Sκ14</v>
      </c>
      <c r="AJ770" s="287">
        <v>41782</v>
      </c>
      <c r="AK770" s="280" t="s">
        <v>1000</v>
      </c>
      <c r="AL770" s="281">
        <v>2</v>
      </c>
      <c r="AM770" s="282" t="s">
        <v>1702</v>
      </c>
      <c r="AN770" s="284" t="s">
        <v>906</v>
      </c>
      <c r="AO770" s="283" t="s">
        <v>1639</v>
      </c>
      <c r="AP770" s="283">
        <v>10</v>
      </c>
      <c r="AQ770" s="567">
        <v>769</v>
      </c>
    </row>
    <row r="771" spans="35:43" x14ac:dyDescent="0.25">
      <c r="AI771" s="278" t="str">
        <f t="shared" ref="AI771:AI834" si="14">AJ771&amp;AK771&amp;AL771&amp;AN771&amp;AO771</f>
        <v>41782Ε3β (Β)3Sα12</v>
      </c>
      <c r="AJ771" s="287">
        <v>41782</v>
      </c>
      <c r="AK771" s="280" t="s">
        <v>1001</v>
      </c>
      <c r="AL771" s="281">
        <v>3</v>
      </c>
      <c r="AM771" s="282" t="s">
        <v>1703</v>
      </c>
      <c r="AN771" s="284" t="s">
        <v>906</v>
      </c>
      <c r="AO771" s="283" t="s">
        <v>1634</v>
      </c>
      <c r="AP771" s="283">
        <v>5</v>
      </c>
      <c r="AQ771" s="567">
        <v>770</v>
      </c>
    </row>
    <row r="772" spans="35:43" x14ac:dyDescent="0.25">
      <c r="AI772" s="278" t="str">
        <f t="shared" si="14"/>
        <v>41782Ε3β (Β)3Sα14</v>
      </c>
      <c r="AJ772" s="287">
        <v>41782</v>
      </c>
      <c r="AK772" s="280" t="s">
        <v>1001</v>
      </c>
      <c r="AL772" s="281">
        <v>3</v>
      </c>
      <c r="AM772" s="282" t="s">
        <v>1703</v>
      </c>
      <c r="AN772" s="284" t="s">
        <v>906</v>
      </c>
      <c r="AO772" s="283" t="s">
        <v>1635</v>
      </c>
      <c r="AP772" s="283">
        <v>6</v>
      </c>
      <c r="AQ772" s="567">
        <v>771</v>
      </c>
    </row>
    <row r="773" spans="35:43" x14ac:dyDescent="0.25">
      <c r="AI773" s="278" t="str">
        <f t="shared" si="14"/>
        <v>41782Ε3β (Β)3Sα16</v>
      </c>
      <c r="AJ773" s="287">
        <v>41782</v>
      </c>
      <c r="AK773" s="280" t="s">
        <v>1001</v>
      </c>
      <c r="AL773" s="281">
        <v>3</v>
      </c>
      <c r="AM773" s="282" t="s">
        <v>1703</v>
      </c>
      <c r="AN773" s="284" t="s">
        <v>906</v>
      </c>
      <c r="AO773" s="283" t="s">
        <v>1636</v>
      </c>
      <c r="AP773" s="283">
        <v>7</v>
      </c>
      <c r="AQ773" s="567">
        <v>772</v>
      </c>
    </row>
    <row r="774" spans="35:43" x14ac:dyDescent="0.25">
      <c r="AI774" s="278" t="str">
        <f t="shared" si="14"/>
        <v>41782Ε3β (Β)3Sκ12</v>
      </c>
      <c r="AJ774" s="287">
        <v>41782</v>
      </c>
      <c r="AK774" s="280" t="s">
        <v>1001</v>
      </c>
      <c r="AL774" s="281">
        <v>3</v>
      </c>
      <c r="AM774" s="282" t="s">
        <v>1703</v>
      </c>
      <c r="AN774" s="284" t="s">
        <v>906</v>
      </c>
      <c r="AO774" s="283" t="s">
        <v>1638</v>
      </c>
      <c r="AP774" s="283">
        <v>9</v>
      </c>
      <c r="AQ774" s="567">
        <v>773</v>
      </c>
    </row>
    <row r="775" spans="35:43" x14ac:dyDescent="0.25">
      <c r="AI775" s="278" t="str">
        <f t="shared" si="14"/>
        <v>41782Ε3β (Β)3Sκ14</v>
      </c>
      <c r="AJ775" s="287">
        <v>41782</v>
      </c>
      <c r="AK775" s="280" t="s">
        <v>1001</v>
      </c>
      <c r="AL775" s="281">
        <v>3</v>
      </c>
      <c r="AM775" s="282" t="s">
        <v>1703</v>
      </c>
      <c r="AN775" s="284" t="s">
        <v>906</v>
      </c>
      <c r="AO775" s="283" t="s">
        <v>1639</v>
      </c>
      <c r="AP775" s="283">
        <v>10</v>
      </c>
      <c r="AQ775" s="567">
        <v>774</v>
      </c>
    </row>
    <row r="776" spans="35:43" x14ac:dyDescent="0.25">
      <c r="AI776" s="278" t="str">
        <f t="shared" si="14"/>
        <v>41782Ε3β (Γ)4Sα12</v>
      </c>
      <c r="AJ776" s="287">
        <v>41782</v>
      </c>
      <c r="AK776" s="280" t="s">
        <v>1002</v>
      </c>
      <c r="AL776" s="281">
        <v>4</v>
      </c>
      <c r="AM776" s="282" t="s">
        <v>1704</v>
      </c>
      <c r="AN776" s="284" t="s">
        <v>906</v>
      </c>
      <c r="AO776" s="283" t="s">
        <v>1634</v>
      </c>
      <c r="AP776" s="283">
        <v>5</v>
      </c>
      <c r="AQ776" s="567">
        <v>775</v>
      </c>
    </row>
    <row r="777" spans="35:43" x14ac:dyDescent="0.25">
      <c r="AI777" s="278" t="str">
        <f t="shared" si="14"/>
        <v>41782Ε3β (Γ)4Sα14</v>
      </c>
      <c r="AJ777" s="287">
        <v>41782</v>
      </c>
      <c r="AK777" s="280" t="s">
        <v>1002</v>
      </c>
      <c r="AL777" s="281">
        <v>4</v>
      </c>
      <c r="AM777" s="282" t="s">
        <v>1704</v>
      </c>
      <c r="AN777" s="284" t="s">
        <v>906</v>
      </c>
      <c r="AO777" s="283" t="s">
        <v>1635</v>
      </c>
      <c r="AP777" s="283">
        <v>6</v>
      </c>
      <c r="AQ777" s="567">
        <v>776</v>
      </c>
    </row>
    <row r="778" spans="35:43" x14ac:dyDescent="0.25">
      <c r="AI778" s="278" t="str">
        <f t="shared" si="14"/>
        <v>41782Ε3β (Γ)4Sα16</v>
      </c>
      <c r="AJ778" s="287">
        <v>41782</v>
      </c>
      <c r="AK778" s="280" t="s">
        <v>1002</v>
      </c>
      <c r="AL778" s="281">
        <v>4</v>
      </c>
      <c r="AM778" s="282" t="s">
        <v>1704</v>
      </c>
      <c r="AN778" s="284" t="s">
        <v>906</v>
      </c>
      <c r="AO778" s="283" t="s">
        <v>1636</v>
      </c>
      <c r="AP778" s="283">
        <v>7</v>
      </c>
      <c r="AQ778" s="567">
        <v>777</v>
      </c>
    </row>
    <row r="779" spans="35:43" x14ac:dyDescent="0.25">
      <c r="AI779" s="278" t="str">
        <f t="shared" si="14"/>
        <v>41782Ε3β (Γ)4Sκ12</v>
      </c>
      <c r="AJ779" s="287">
        <v>41782</v>
      </c>
      <c r="AK779" s="280" t="s">
        <v>1002</v>
      </c>
      <c r="AL779" s="281">
        <v>4</v>
      </c>
      <c r="AM779" s="282" t="s">
        <v>1704</v>
      </c>
      <c r="AN779" s="284" t="s">
        <v>906</v>
      </c>
      <c r="AO779" s="283" t="s">
        <v>1638</v>
      </c>
      <c r="AP779" s="283">
        <v>9</v>
      </c>
      <c r="AQ779" s="567">
        <v>778</v>
      </c>
    </row>
    <row r="780" spans="35:43" x14ac:dyDescent="0.25">
      <c r="AI780" s="278" t="str">
        <f t="shared" si="14"/>
        <v>41782Ε3β (Γ)4Sκ14</v>
      </c>
      <c r="AJ780" s="287">
        <v>41782</v>
      </c>
      <c r="AK780" s="280" t="s">
        <v>1002</v>
      </c>
      <c r="AL780" s="281">
        <v>4</v>
      </c>
      <c r="AM780" s="282" t="s">
        <v>1704</v>
      </c>
      <c r="AN780" s="284" t="s">
        <v>906</v>
      </c>
      <c r="AO780" s="283" t="s">
        <v>1639</v>
      </c>
      <c r="AP780" s="283">
        <v>10</v>
      </c>
      <c r="AQ780" s="567">
        <v>779</v>
      </c>
    </row>
    <row r="781" spans="35:43" x14ac:dyDescent="0.25">
      <c r="AI781" s="278" t="str">
        <f t="shared" si="14"/>
        <v>41782Ε3β (Γ)4Sκ16</v>
      </c>
      <c r="AJ781" s="287">
        <v>41782</v>
      </c>
      <c r="AK781" s="280" t="s">
        <v>1002</v>
      </c>
      <c r="AL781" s="281">
        <v>4</v>
      </c>
      <c r="AM781" s="282" t="s">
        <v>1704</v>
      </c>
      <c r="AN781" s="284" t="s">
        <v>906</v>
      </c>
      <c r="AO781" s="283" t="s">
        <v>1640</v>
      </c>
      <c r="AP781" s="283">
        <v>11</v>
      </c>
      <c r="AQ781" s="567">
        <v>780</v>
      </c>
    </row>
    <row r="782" spans="35:43" x14ac:dyDescent="0.25">
      <c r="AI782" s="278" t="str">
        <f t="shared" si="14"/>
        <v>41782Ε3β (Δ)5Sα12</v>
      </c>
      <c r="AJ782" s="287">
        <v>41782</v>
      </c>
      <c r="AK782" s="280" t="s">
        <v>1003</v>
      </c>
      <c r="AL782" s="281">
        <v>5</v>
      </c>
      <c r="AM782" s="282" t="s">
        <v>1705</v>
      </c>
      <c r="AN782" s="284" t="s">
        <v>906</v>
      </c>
      <c r="AO782" s="283" t="s">
        <v>1634</v>
      </c>
      <c r="AP782" s="283">
        <v>5</v>
      </c>
      <c r="AQ782" s="567">
        <v>781</v>
      </c>
    </row>
    <row r="783" spans="35:43" x14ac:dyDescent="0.25">
      <c r="AI783" s="278" t="str">
        <f t="shared" si="14"/>
        <v>41782Ε3β (Δ)5Sα14</v>
      </c>
      <c r="AJ783" s="287">
        <v>41782</v>
      </c>
      <c r="AK783" s="280" t="s">
        <v>1003</v>
      </c>
      <c r="AL783" s="281">
        <v>5</v>
      </c>
      <c r="AM783" s="282" t="s">
        <v>1705</v>
      </c>
      <c r="AN783" s="284" t="s">
        <v>906</v>
      </c>
      <c r="AO783" s="283" t="s">
        <v>1635</v>
      </c>
      <c r="AP783" s="283">
        <v>6</v>
      </c>
      <c r="AQ783" s="567">
        <v>782</v>
      </c>
    </row>
    <row r="784" spans="35:43" x14ac:dyDescent="0.25">
      <c r="AI784" s="278" t="str">
        <f t="shared" si="14"/>
        <v>41782Ε3β (Δ)5Sα16</v>
      </c>
      <c r="AJ784" s="287">
        <v>41782</v>
      </c>
      <c r="AK784" s="280" t="s">
        <v>1003</v>
      </c>
      <c r="AL784" s="281">
        <v>5</v>
      </c>
      <c r="AM784" s="282" t="s">
        <v>1705</v>
      </c>
      <c r="AN784" s="284" t="s">
        <v>906</v>
      </c>
      <c r="AO784" s="283" t="s">
        <v>1636</v>
      </c>
      <c r="AP784" s="283">
        <v>7</v>
      </c>
      <c r="AQ784" s="567">
        <v>783</v>
      </c>
    </row>
    <row r="785" spans="35:43" x14ac:dyDescent="0.25">
      <c r="AI785" s="278" t="str">
        <f t="shared" si="14"/>
        <v>41782Ε3β (Δ)5Sκ12</v>
      </c>
      <c r="AJ785" s="287">
        <v>41782</v>
      </c>
      <c r="AK785" s="280" t="s">
        <v>1003</v>
      </c>
      <c r="AL785" s="281">
        <v>5</v>
      </c>
      <c r="AM785" s="282" t="s">
        <v>1705</v>
      </c>
      <c r="AN785" s="284" t="s">
        <v>906</v>
      </c>
      <c r="AO785" s="283" t="s">
        <v>1638</v>
      </c>
      <c r="AP785" s="283">
        <v>9</v>
      </c>
      <c r="AQ785" s="567">
        <v>784</v>
      </c>
    </row>
    <row r="786" spans="35:43" x14ac:dyDescent="0.25">
      <c r="AI786" s="278" t="str">
        <f t="shared" si="14"/>
        <v>41782Ε3β (Δ)5Sκ14</v>
      </c>
      <c r="AJ786" s="287">
        <v>41782</v>
      </c>
      <c r="AK786" s="280" t="s">
        <v>1003</v>
      </c>
      <c r="AL786" s="281">
        <v>5</v>
      </c>
      <c r="AM786" s="282" t="s">
        <v>1705</v>
      </c>
      <c r="AN786" s="284" t="s">
        <v>906</v>
      </c>
      <c r="AO786" s="283" t="s">
        <v>1639</v>
      </c>
      <c r="AP786" s="283">
        <v>10</v>
      </c>
      <c r="AQ786" s="567">
        <v>785</v>
      </c>
    </row>
    <row r="787" spans="35:43" x14ac:dyDescent="0.25">
      <c r="AI787" s="278" t="str">
        <f t="shared" si="14"/>
        <v>41782Ε3β (Ε)6Sα12</v>
      </c>
      <c r="AJ787" s="287">
        <v>41782</v>
      </c>
      <c r="AK787" s="280" t="s">
        <v>1004</v>
      </c>
      <c r="AL787" s="281">
        <v>6</v>
      </c>
      <c r="AM787" s="282" t="s">
        <v>1706</v>
      </c>
      <c r="AN787" s="284" t="s">
        <v>906</v>
      </c>
      <c r="AO787" s="283" t="s">
        <v>1634</v>
      </c>
      <c r="AP787" s="283">
        <v>5</v>
      </c>
      <c r="AQ787" s="567">
        <v>786</v>
      </c>
    </row>
    <row r="788" spans="35:43" x14ac:dyDescent="0.25">
      <c r="AI788" s="278" t="str">
        <f t="shared" si="14"/>
        <v>41782Ε3β (Ε)6Sα14</v>
      </c>
      <c r="AJ788" s="287">
        <v>41782</v>
      </c>
      <c r="AK788" s="280" t="s">
        <v>1004</v>
      </c>
      <c r="AL788" s="281">
        <v>6</v>
      </c>
      <c r="AM788" s="282" t="s">
        <v>1706</v>
      </c>
      <c r="AN788" s="284" t="s">
        <v>906</v>
      </c>
      <c r="AO788" s="283" t="s">
        <v>1635</v>
      </c>
      <c r="AP788" s="283">
        <v>6</v>
      </c>
      <c r="AQ788" s="567">
        <v>787</v>
      </c>
    </row>
    <row r="789" spans="35:43" x14ac:dyDescent="0.25">
      <c r="AI789" s="278" t="str">
        <f t="shared" si="14"/>
        <v>41782Ε3β (Ε)6Sα16</v>
      </c>
      <c r="AJ789" s="287">
        <v>41782</v>
      </c>
      <c r="AK789" s="280" t="s">
        <v>1004</v>
      </c>
      <c r="AL789" s="281">
        <v>6</v>
      </c>
      <c r="AM789" s="282" t="s">
        <v>1706</v>
      </c>
      <c r="AN789" s="284" t="s">
        <v>906</v>
      </c>
      <c r="AO789" s="283" t="s">
        <v>1636</v>
      </c>
      <c r="AP789" s="283">
        <v>7</v>
      </c>
      <c r="AQ789" s="567">
        <v>788</v>
      </c>
    </row>
    <row r="790" spans="35:43" x14ac:dyDescent="0.25">
      <c r="AI790" s="278" t="str">
        <f t="shared" si="14"/>
        <v>41782Ε3β (Ε)6Sκ12</v>
      </c>
      <c r="AJ790" s="287">
        <v>41782</v>
      </c>
      <c r="AK790" s="280" t="s">
        <v>1004</v>
      </c>
      <c r="AL790" s="281">
        <v>6</v>
      </c>
      <c r="AM790" s="282" t="s">
        <v>1706</v>
      </c>
      <c r="AN790" s="284" t="s">
        <v>906</v>
      </c>
      <c r="AO790" s="283" t="s">
        <v>1638</v>
      </c>
      <c r="AP790" s="283">
        <v>9</v>
      </c>
      <c r="AQ790" s="567">
        <v>789</v>
      </c>
    </row>
    <row r="791" spans="35:43" x14ac:dyDescent="0.25">
      <c r="AI791" s="278" t="str">
        <f t="shared" si="14"/>
        <v>41782Ε3β (Ε)6Sκ14</v>
      </c>
      <c r="AJ791" s="287">
        <v>41782</v>
      </c>
      <c r="AK791" s="280" t="s">
        <v>1004</v>
      </c>
      <c r="AL791" s="281">
        <v>6</v>
      </c>
      <c r="AM791" s="282" t="s">
        <v>1706</v>
      </c>
      <c r="AN791" s="284" t="s">
        <v>906</v>
      </c>
      <c r="AO791" s="283" t="s">
        <v>1639</v>
      </c>
      <c r="AP791" s="283">
        <v>10</v>
      </c>
      <c r="AQ791" s="567">
        <v>790</v>
      </c>
    </row>
    <row r="792" spans="35:43" x14ac:dyDescent="0.25">
      <c r="AI792" s="278" t="str">
        <f t="shared" si="14"/>
        <v>41782Ε3β (Ζ)8Sα12</v>
      </c>
      <c r="AJ792" s="287">
        <v>41782</v>
      </c>
      <c r="AK792" s="280" t="s">
        <v>1005</v>
      </c>
      <c r="AL792" s="281">
        <v>8</v>
      </c>
      <c r="AM792" s="282" t="s">
        <v>1708</v>
      </c>
      <c r="AN792" s="284" t="s">
        <v>906</v>
      </c>
      <c r="AO792" s="283" t="s">
        <v>1634</v>
      </c>
      <c r="AP792" s="283">
        <v>5</v>
      </c>
      <c r="AQ792" s="567">
        <v>791</v>
      </c>
    </row>
    <row r="793" spans="35:43" x14ac:dyDescent="0.25">
      <c r="AI793" s="278" t="str">
        <f t="shared" si="14"/>
        <v>41782Ε3β (Ζ)8Sα14</v>
      </c>
      <c r="AJ793" s="287">
        <v>41782</v>
      </c>
      <c r="AK793" s="280" t="s">
        <v>1005</v>
      </c>
      <c r="AL793" s="281">
        <v>8</v>
      </c>
      <c r="AM793" s="282" t="s">
        <v>1708</v>
      </c>
      <c r="AN793" s="284" t="s">
        <v>906</v>
      </c>
      <c r="AO793" s="283" t="s">
        <v>1635</v>
      </c>
      <c r="AP793" s="283">
        <v>6</v>
      </c>
      <c r="AQ793" s="567">
        <v>792</v>
      </c>
    </row>
    <row r="794" spans="35:43" x14ac:dyDescent="0.25">
      <c r="AI794" s="278" t="str">
        <f t="shared" si="14"/>
        <v>41782Ε3β (Ζ)8Sα16</v>
      </c>
      <c r="AJ794" s="287">
        <v>41782</v>
      </c>
      <c r="AK794" s="280" t="s">
        <v>1005</v>
      </c>
      <c r="AL794" s="281">
        <v>8</v>
      </c>
      <c r="AM794" s="282" t="s">
        <v>1708</v>
      </c>
      <c r="AN794" s="284" t="s">
        <v>906</v>
      </c>
      <c r="AO794" s="283" t="s">
        <v>1636</v>
      </c>
      <c r="AP794" s="283">
        <v>7</v>
      </c>
      <c r="AQ794" s="567">
        <v>793</v>
      </c>
    </row>
    <row r="795" spans="35:43" x14ac:dyDescent="0.25">
      <c r="AI795" s="278" t="str">
        <f t="shared" si="14"/>
        <v>41782Ε3β (Ζ)8Sκ12</v>
      </c>
      <c r="AJ795" s="287">
        <v>41782</v>
      </c>
      <c r="AK795" s="280" t="s">
        <v>1005</v>
      </c>
      <c r="AL795" s="281">
        <v>8</v>
      </c>
      <c r="AM795" s="282" t="s">
        <v>1708</v>
      </c>
      <c r="AN795" s="284" t="s">
        <v>906</v>
      </c>
      <c r="AO795" s="283" t="s">
        <v>1638</v>
      </c>
      <c r="AP795" s="283">
        <v>9</v>
      </c>
      <c r="AQ795" s="567">
        <v>794</v>
      </c>
    </row>
    <row r="796" spans="35:43" x14ac:dyDescent="0.25">
      <c r="AI796" s="278" t="str">
        <f t="shared" si="14"/>
        <v>41782Ε3β (Ζ)8Sκ14</v>
      </c>
      <c r="AJ796" s="287">
        <v>41782</v>
      </c>
      <c r="AK796" s="280" t="s">
        <v>1005</v>
      </c>
      <c r="AL796" s="281">
        <v>8</v>
      </c>
      <c r="AM796" s="282" t="s">
        <v>1708</v>
      </c>
      <c r="AN796" s="284" t="s">
        <v>906</v>
      </c>
      <c r="AO796" s="283" t="s">
        <v>1639</v>
      </c>
      <c r="AP796" s="283">
        <v>10</v>
      </c>
      <c r="AQ796" s="567">
        <v>795</v>
      </c>
    </row>
    <row r="797" spans="35:43" x14ac:dyDescent="0.25">
      <c r="AI797" s="278" t="str">
        <f t="shared" si="14"/>
        <v>41782Ε3β (Ζ)8Sκ16</v>
      </c>
      <c r="AJ797" s="287">
        <v>41782</v>
      </c>
      <c r="AK797" s="280" t="s">
        <v>1005</v>
      </c>
      <c r="AL797" s="281">
        <v>8</v>
      </c>
      <c r="AM797" s="282" t="s">
        <v>1708</v>
      </c>
      <c r="AN797" s="284" t="s">
        <v>906</v>
      </c>
      <c r="AO797" s="283" t="s">
        <v>1640</v>
      </c>
      <c r="AP797" s="283">
        <v>11</v>
      </c>
      <c r="AQ797" s="567">
        <v>796</v>
      </c>
    </row>
    <row r="798" spans="35:43" x14ac:dyDescent="0.25">
      <c r="AI798" s="278" t="str">
        <f t="shared" si="14"/>
        <v>41782Ε3β (Η)9Sα12</v>
      </c>
      <c r="AJ798" s="287">
        <v>41782</v>
      </c>
      <c r="AK798" s="280" t="s">
        <v>1006</v>
      </c>
      <c r="AL798" s="281">
        <v>9</v>
      </c>
      <c r="AM798" s="282" t="s">
        <v>1709</v>
      </c>
      <c r="AN798" s="284" t="s">
        <v>906</v>
      </c>
      <c r="AO798" s="283" t="s">
        <v>1634</v>
      </c>
      <c r="AP798" s="283">
        <v>5</v>
      </c>
      <c r="AQ798" s="567">
        <v>797</v>
      </c>
    </row>
    <row r="799" spans="35:43" x14ac:dyDescent="0.25">
      <c r="AI799" s="278" t="str">
        <f t="shared" si="14"/>
        <v>41782Ε3β (Η)9Sα14</v>
      </c>
      <c r="AJ799" s="287">
        <v>41782</v>
      </c>
      <c r="AK799" s="280" t="s">
        <v>1006</v>
      </c>
      <c r="AL799" s="281">
        <v>9</v>
      </c>
      <c r="AM799" s="282" t="s">
        <v>1709</v>
      </c>
      <c r="AN799" s="284" t="s">
        <v>906</v>
      </c>
      <c r="AO799" s="283" t="s">
        <v>1635</v>
      </c>
      <c r="AP799" s="283">
        <v>6</v>
      </c>
      <c r="AQ799" s="567">
        <v>798</v>
      </c>
    </row>
    <row r="800" spans="35:43" x14ac:dyDescent="0.25">
      <c r="AI800" s="278" t="str">
        <f t="shared" si="14"/>
        <v>41782Ε3β (Η)9Sα16</v>
      </c>
      <c r="AJ800" s="287">
        <v>41782</v>
      </c>
      <c r="AK800" s="280" t="s">
        <v>1006</v>
      </c>
      <c r="AL800" s="281">
        <v>9</v>
      </c>
      <c r="AM800" s="282" t="s">
        <v>1709</v>
      </c>
      <c r="AN800" s="284" t="s">
        <v>906</v>
      </c>
      <c r="AO800" s="283" t="s">
        <v>1636</v>
      </c>
      <c r="AP800" s="283">
        <v>7</v>
      </c>
      <c r="AQ800" s="567">
        <v>799</v>
      </c>
    </row>
    <row r="801" spans="35:43" x14ac:dyDescent="0.25">
      <c r="AI801" s="278" t="str">
        <f t="shared" si="14"/>
        <v>41782Ε3β (Η)9Sκ12</v>
      </c>
      <c r="AJ801" s="287">
        <v>41782</v>
      </c>
      <c r="AK801" s="280" t="s">
        <v>1006</v>
      </c>
      <c r="AL801" s="281">
        <v>9</v>
      </c>
      <c r="AM801" s="282" t="s">
        <v>1709</v>
      </c>
      <c r="AN801" s="284" t="s">
        <v>906</v>
      </c>
      <c r="AO801" s="283" t="s">
        <v>1638</v>
      </c>
      <c r="AP801" s="283">
        <v>9</v>
      </c>
      <c r="AQ801" s="567">
        <v>800</v>
      </c>
    </row>
    <row r="802" spans="35:43" x14ac:dyDescent="0.25">
      <c r="AI802" s="278" t="str">
        <f t="shared" si="14"/>
        <v>41782Ε3β (Η)9Sκ14</v>
      </c>
      <c r="AJ802" s="287">
        <v>41782</v>
      </c>
      <c r="AK802" s="280" t="s">
        <v>1006</v>
      </c>
      <c r="AL802" s="281">
        <v>9</v>
      </c>
      <c r="AM802" s="282" t="s">
        <v>1709</v>
      </c>
      <c r="AN802" s="284" t="s">
        <v>906</v>
      </c>
      <c r="AO802" s="283" t="s">
        <v>1639</v>
      </c>
      <c r="AP802" s="283">
        <v>10</v>
      </c>
      <c r="AQ802" s="567">
        <v>801</v>
      </c>
    </row>
    <row r="803" spans="35:43" x14ac:dyDescent="0.25">
      <c r="AI803" s="278" t="str">
        <f t="shared" si="14"/>
        <v>41782Ε3β (Η)9Sκ16</v>
      </c>
      <c r="AJ803" s="287">
        <v>41782</v>
      </c>
      <c r="AK803" s="280" t="s">
        <v>1006</v>
      </c>
      <c r="AL803" s="281">
        <v>9</v>
      </c>
      <c r="AM803" s="282" t="s">
        <v>1709</v>
      </c>
      <c r="AN803" s="284" t="s">
        <v>906</v>
      </c>
      <c r="AO803" s="283" t="s">
        <v>1640</v>
      </c>
      <c r="AP803" s="283">
        <v>11</v>
      </c>
      <c r="AQ803" s="567">
        <v>802</v>
      </c>
    </row>
    <row r="804" spans="35:43" x14ac:dyDescent="0.25">
      <c r="AI804" s="278" t="str">
        <f t="shared" si="14"/>
        <v>41782Ε3β (Θ)10Sα12</v>
      </c>
      <c r="AJ804" s="287">
        <v>41782</v>
      </c>
      <c r="AK804" s="280" t="s">
        <v>1007</v>
      </c>
      <c r="AL804" s="281">
        <v>10</v>
      </c>
      <c r="AM804" s="282" t="s">
        <v>1710</v>
      </c>
      <c r="AN804" s="284" t="s">
        <v>906</v>
      </c>
      <c r="AO804" s="283" t="s">
        <v>1634</v>
      </c>
      <c r="AP804" s="283">
        <v>5</v>
      </c>
      <c r="AQ804" s="567">
        <v>803</v>
      </c>
    </row>
    <row r="805" spans="35:43" x14ac:dyDescent="0.25">
      <c r="AI805" s="278" t="str">
        <f t="shared" si="14"/>
        <v>41782Ε3β (Θ)10Sα14</v>
      </c>
      <c r="AJ805" s="287">
        <v>41782</v>
      </c>
      <c r="AK805" s="280" t="s">
        <v>1007</v>
      </c>
      <c r="AL805" s="281">
        <v>10</v>
      </c>
      <c r="AM805" s="282" t="s">
        <v>1710</v>
      </c>
      <c r="AN805" s="284" t="s">
        <v>906</v>
      </c>
      <c r="AO805" s="283" t="s">
        <v>1635</v>
      </c>
      <c r="AP805" s="283">
        <v>6</v>
      </c>
      <c r="AQ805" s="567">
        <v>804</v>
      </c>
    </row>
    <row r="806" spans="35:43" x14ac:dyDescent="0.25">
      <c r="AI806" s="278" t="str">
        <f t="shared" si="14"/>
        <v>41782Ε3β (Θ)10Sα16</v>
      </c>
      <c r="AJ806" s="287">
        <v>41782</v>
      </c>
      <c r="AK806" s="280" t="s">
        <v>1007</v>
      </c>
      <c r="AL806" s="281">
        <v>10</v>
      </c>
      <c r="AM806" s="282" t="s">
        <v>1710</v>
      </c>
      <c r="AN806" s="284" t="s">
        <v>906</v>
      </c>
      <c r="AO806" s="283" t="s">
        <v>1636</v>
      </c>
      <c r="AP806" s="283">
        <v>7</v>
      </c>
      <c r="AQ806" s="567">
        <v>805</v>
      </c>
    </row>
    <row r="807" spans="35:43" x14ac:dyDescent="0.25">
      <c r="AI807" s="278" t="str">
        <f t="shared" si="14"/>
        <v>41782Ε3β (Θ)10Sκ12</v>
      </c>
      <c r="AJ807" s="287">
        <v>41782</v>
      </c>
      <c r="AK807" s="280" t="s">
        <v>1007</v>
      </c>
      <c r="AL807" s="281">
        <v>10</v>
      </c>
      <c r="AM807" s="282" t="s">
        <v>1710</v>
      </c>
      <c r="AN807" s="284" t="s">
        <v>906</v>
      </c>
      <c r="AO807" s="283" t="s">
        <v>1638</v>
      </c>
      <c r="AP807" s="283">
        <v>9</v>
      </c>
      <c r="AQ807" s="567">
        <v>806</v>
      </c>
    </row>
    <row r="808" spans="35:43" x14ac:dyDescent="0.25">
      <c r="AI808" s="278" t="str">
        <f t="shared" si="14"/>
        <v>41782Ε3β (Θ)10Sκ14</v>
      </c>
      <c r="AJ808" s="287">
        <v>41782</v>
      </c>
      <c r="AK808" s="280" t="s">
        <v>1007</v>
      </c>
      <c r="AL808" s="281">
        <v>10</v>
      </c>
      <c r="AM808" s="282" t="s">
        <v>1710</v>
      </c>
      <c r="AN808" s="284" t="s">
        <v>906</v>
      </c>
      <c r="AO808" s="283" t="s">
        <v>1639</v>
      </c>
      <c r="AP808" s="283">
        <v>10</v>
      </c>
      <c r="AQ808" s="567">
        <v>807</v>
      </c>
    </row>
    <row r="809" spans="35:43" x14ac:dyDescent="0.25">
      <c r="AI809" s="278" t="str">
        <f t="shared" si="14"/>
        <v>41782Ε3β (Θ)10Sκ16</v>
      </c>
      <c r="AJ809" s="287">
        <v>41782</v>
      </c>
      <c r="AK809" s="280" t="s">
        <v>1007</v>
      </c>
      <c r="AL809" s="281">
        <v>10</v>
      </c>
      <c r="AM809" s="282" t="s">
        <v>1710</v>
      </c>
      <c r="AN809" s="284" t="s">
        <v>906</v>
      </c>
      <c r="AO809" s="283" t="s">
        <v>1640</v>
      </c>
      <c r="AP809" s="283">
        <v>11</v>
      </c>
      <c r="AQ809" s="567">
        <v>808</v>
      </c>
    </row>
    <row r="810" spans="35:43" x14ac:dyDescent="0.25">
      <c r="AI810" s="278" t="str">
        <f t="shared" si="14"/>
        <v>41782Ε3β (ΙΑ)11Sα12</v>
      </c>
      <c r="AJ810" s="287">
        <v>41782</v>
      </c>
      <c r="AK810" s="280" t="s">
        <v>1008</v>
      </c>
      <c r="AL810" s="281">
        <v>11</v>
      </c>
      <c r="AM810" s="282" t="s">
        <v>1711</v>
      </c>
      <c r="AN810" s="284" t="s">
        <v>906</v>
      </c>
      <c r="AO810" s="283" t="s">
        <v>1634</v>
      </c>
      <c r="AP810" s="283">
        <v>5</v>
      </c>
      <c r="AQ810" s="567">
        <v>809</v>
      </c>
    </row>
    <row r="811" spans="35:43" x14ac:dyDescent="0.25">
      <c r="AI811" s="278" t="str">
        <f t="shared" si="14"/>
        <v>41782Ε3β (ΙΑ)11Sα14</v>
      </c>
      <c r="AJ811" s="287">
        <v>41782</v>
      </c>
      <c r="AK811" s="280" t="s">
        <v>1008</v>
      </c>
      <c r="AL811" s="281">
        <v>11</v>
      </c>
      <c r="AM811" s="282" t="s">
        <v>1711</v>
      </c>
      <c r="AN811" s="284" t="s">
        <v>906</v>
      </c>
      <c r="AO811" s="283" t="s">
        <v>1635</v>
      </c>
      <c r="AP811" s="283">
        <v>6</v>
      </c>
      <c r="AQ811" s="567">
        <v>810</v>
      </c>
    </row>
    <row r="812" spans="35:43" x14ac:dyDescent="0.25">
      <c r="AI812" s="278" t="str">
        <f t="shared" si="14"/>
        <v>41782Ε3β (ΙΑ)11Sκ12</v>
      </c>
      <c r="AJ812" s="287">
        <v>41782</v>
      </c>
      <c r="AK812" s="280" t="s">
        <v>1008</v>
      </c>
      <c r="AL812" s="281">
        <v>11</v>
      </c>
      <c r="AM812" s="282" t="s">
        <v>1711</v>
      </c>
      <c r="AN812" s="284" t="s">
        <v>906</v>
      </c>
      <c r="AO812" s="283" t="s">
        <v>1638</v>
      </c>
      <c r="AP812" s="283">
        <v>9</v>
      </c>
      <c r="AQ812" s="567">
        <v>811</v>
      </c>
    </row>
    <row r="813" spans="35:43" x14ac:dyDescent="0.25">
      <c r="AI813" s="278" t="str">
        <f t="shared" si="14"/>
        <v>41782Ε3β (ΙΑ)11Sκ14</v>
      </c>
      <c r="AJ813" s="287">
        <v>41782</v>
      </c>
      <c r="AK813" s="280" t="s">
        <v>1008</v>
      </c>
      <c r="AL813" s="281">
        <v>11</v>
      </c>
      <c r="AM813" s="282" t="s">
        <v>1711</v>
      </c>
      <c r="AN813" s="284" t="s">
        <v>906</v>
      </c>
      <c r="AO813" s="283" t="s">
        <v>1639</v>
      </c>
      <c r="AP813" s="283">
        <v>10</v>
      </c>
      <c r="AQ813" s="567">
        <v>812</v>
      </c>
    </row>
    <row r="814" spans="35:43" x14ac:dyDescent="0.25">
      <c r="AI814" s="278" t="str">
        <f t="shared" si="14"/>
        <v>41782Ε3β (ΙΑ)11Sκ16</v>
      </c>
      <c r="AJ814" s="287">
        <v>41782</v>
      </c>
      <c r="AK814" s="280" t="s">
        <v>1008</v>
      </c>
      <c r="AL814" s="281">
        <v>11</v>
      </c>
      <c r="AM814" s="282" t="s">
        <v>1711</v>
      </c>
      <c r="AN814" s="284" t="s">
        <v>906</v>
      </c>
      <c r="AO814" s="283" t="s">
        <v>1640</v>
      </c>
      <c r="AP814" s="283">
        <v>11</v>
      </c>
      <c r="AQ814" s="567">
        <v>813</v>
      </c>
    </row>
    <row r="815" spans="35:43" x14ac:dyDescent="0.25">
      <c r="AI815" s="278" t="str">
        <f t="shared" si="14"/>
        <v>41782Ε3β (ΣΤ)7Sα12</v>
      </c>
      <c r="AJ815" s="287">
        <v>41782</v>
      </c>
      <c r="AK815" s="280" t="s">
        <v>1009</v>
      </c>
      <c r="AL815" s="281">
        <v>7</v>
      </c>
      <c r="AM815" s="282" t="s">
        <v>1707</v>
      </c>
      <c r="AN815" s="284" t="s">
        <v>906</v>
      </c>
      <c r="AO815" s="283" t="s">
        <v>1634</v>
      </c>
      <c r="AP815" s="283">
        <v>5</v>
      </c>
      <c r="AQ815" s="567">
        <v>814</v>
      </c>
    </row>
    <row r="816" spans="35:43" x14ac:dyDescent="0.25">
      <c r="AI816" s="278" t="str">
        <f t="shared" si="14"/>
        <v>41782Ε3β (ΣΤ)7Sα14</v>
      </c>
      <c r="AJ816" s="287">
        <v>41782</v>
      </c>
      <c r="AK816" s="280" t="s">
        <v>1009</v>
      </c>
      <c r="AL816" s="281">
        <v>7</v>
      </c>
      <c r="AM816" s="282" t="s">
        <v>1707</v>
      </c>
      <c r="AN816" s="284" t="s">
        <v>906</v>
      </c>
      <c r="AO816" s="283" t="s">
        <v>1635</v>
      </c>
      <c r="AP816" s="283">
        <v>6</v>
      </c>
      <c r="AQ816" s="567">
        <v>815</v>
      </c>
    </row>
    <row r="817" spans="35:43" x14ac:dyDescent="0.25">
      <c r="AI817" s="278" t="str">
        <f t="shared" si="14"/>
        <v>41782Ε3β (ΣΤ)7Sα16</v>
      </c>
      <c r="AJ817" s="287">
        <v>41782</v>
      </c>
      <c r="AK817" s="280" t="s">
        <v>1009</v>
      </c>
      <c r="AL817" s="281">
        <v>7</v>
      </c>
      <c r="AM817" s="282" t="s">
        <v>1707</v>
      </c>
      <c r="AN817" s="284" t="s">
        <v>906</v>
      </c>
      <c r="AO817" s="283" t="s">
        <v>1636</v>
      </c>
      <c r="AP817" s="283">
        <v>7</v>
      </c>
      <c r="AQ817" s="567">
        <v>816</v>
      </c>
    </row>
    <row r="818" spans="35:43" x14ac:dyDescent="0.25">
      <c r="AI818" s="278" t="str">
        <f t="shared" si="14"/>
        <v>41782Ε3β (ΣΤ)7Sκ12</v>
      </c>
      <c r="AJ818" s="287">
        <v>41782</v>
      </c>
      <c r="AK818" s="280" t="s">
        <v>1009</v>
      </c>
      <c r="AL818" s="281">
        <v>7</v>
      </c>
      <c r="AM818" s="282" t="s">
        <v>1707</v>
      </c>
      <c r="AN818" s="284" t="s">
        <v>906</v>
      </c>
      <c r="AO818" s="283" t="s">
        <v>1638</v>
      </c>
      <c r="AP818" s="283">
        <v>9</v>
      </c>
      <c r="AQ818" s="567">
        <v>817</v>
      </c>
    </row>
    <row r="819" spans="35:43" x14ac:dyDescent="0.25">
      <c r="AI819" s="278" t="str">
        <f t="shared" si="14"/>
        <v>41782Ε3β (ΣΤ)7Sκ14</v>
      </c>
      <c r="AJ819" s="287">
        <v>41782</v>
      </c>
      <c r="AK819" s="280" t="s">
        <v>1009</v>
      </c>
      <c r="AL819" s="281">
        <v>7</v>
      </c>
      <c r="AM819" s="282" t="s">
        <v>1707</v>
      </c>
      <c r="AN819" s="284" t="s">
        <v>906</v>
      </c>
      <c r="AO819" s="283" t="s">
        <v>1639</v>
      </c>
      <c r="AP819" s="283">
        <v>10</v>
      </c>
      <c r="AQ819" s="567">
        <v>818</v>
      </c>
    </row>
    <row r="820" spans="35:43" x14ac:dyDescent="0.25">
      <c r="AI820" s="278" t="str">
        <f t="shared" si="14"/>
        <v>41782Ε3β (ΣΤ)7Sκ16</v>
      </c>
      <c r="AJ820" s="287">
        <v>41782</v>
      </c>
      <c r="AK820" s="280" t="s">
        <v>1009</v>
      </c>
      <c r="AL820" s="281">
        <v>7</v>
      </c>
      <c r="AM820" s="282" t="s">
        <v>1707</v>
      </c>
      <c r="AN820" s="284" t="s">
        <v>906</v>
      </c>
      <c r="AO820" s="283" t="s">
        <v>1640</v>
      </c>
      <c r="AP820" s="283">
        <v>11</v>
      </c>
      <c r="AQ820" s="567">
        <v>819</v>
      </c>
    </row>
    <row r="821" spans="35:43" x14ac:dyDescent="0.25">
      <c r="AI821" s="278" t="str">
        <f t="shared" si="14"/>
        <v>41785TE (TORNEO)15Sα16</v>
      </c>
      <c r="AJ821" s="287">
        <v>41785</v>
      </c>
      <c r="AK821" s="280" t="s">
        <v>1060</v>
      </c>
      <c r="AL821" s="281">
        <v>15</v>
      </c>
      <c r="AM821" s="282" t="s">
        <v>1699</v>
      </c>
      <c r="AN821" s="283" t="s">
        <v>906</v>
      </c>
      <c r="AO821" s="283" t="s">
        <v>1636</v>
      </c>
      <c r="AP821" s="283">
        <v>7</v>
      </c>
      <c r="AQ821" s="567">
        <v>820</v>
      </c>
    </row>
    <row r="822" spans="35:43" x14ac:dyDescent="0.25">
      <c r="AI822" s="278" t="str">
        <f t="shared" si="14"/>
        <v>41785TE (TORNEO)15Sκ16</v>
      </c>
      <c r="AJ822" s="287">
        <v>41785</v>
      </c>
      <c r="AK822" s="280" t="s">
        <v>1060</v>
      </c>
      <c r="AL822" s="281">
        <v>15</v>
      </c>
      <c r="AM822" s="282" t="s">
        <v>1699</v>
      </c>
      <c r="AN822" s="283" t="s">
        <v>906</v>
      </c>
      <c r="AO822" s="283" t="s">
        <v>1640</v>
      </c>
      <c r="AP822" s="283">
        <v>11</v>
      </c>
      <c r="AQ822" s="567">
        <v>821</v>
      </c>
    </row>
    <row r="823" spans="35:43" x14ac:dyDescent="0.25">
      <c r="AI823" s="278" t="str">
        <f t="shared" si="14"/>
        <v>41785TE (TORNEO)15Dκ16</v>
      </c>
      <c r="AJ823" s="287">
        <v>41785</v>
      </c>
      <c r="AK823" s="280" t="s">
        <v>1060</v>
      </c>
      <c r="AL823" s="281">
        <v>15</v>
      </c>
      <c r="AM823" s="282" t="s">
        <v>1699</v>
      </c>
      <c r="AN823" s="283" t="s">
        <v>913</v>
      </c>
      <c r="AO823" s="283" t="s">
        <v>1640</v>
      </c>
      <c r="AP823" s="283">
        <v>19</v>
      </c>
      <c r="AQ823" s="567">
        <v>822</v>
      </c>
    </row>
    <row r="824" spans="35:43" x14ac:dyDescent="0.25">
      <c r="AI824" s="278" t="str">
        <f t="shared" si="14"/>
        <v>41792ITF (TIRANA)14Sα18</v>
      </c>
      <c r="AJ824" s="287">
        <v>41792</v>
      </c>
      <c r="AK824" s="280" t="s">
        <v>1067</v>
      </c>
      <c r="AL824" s="281">
        <v>14</v>
      </c>
      <c r="AM824" s="282" t="s">
        <v>908</v>
      </c>
      <c r="AN824" s="283" t="s">
        <v>906</v>
      </c>
      <c r="AO824" s="283" t="s">
        <v>1637</v>
      </c>
      <c r="AP824" s="283">
        <v>8</v>
      </c>
      <c r="AQ824" s="567">
        <v>823</v>
      </c>
    </row>
    <row r="825" spans="35:43" x14ac:dyDescent="0.25">
      <c r="AI825" s="278" t="str">
        <f t="shared" si="14"/>
        <v>41792ITF (TIRANA)14Sκ18</v>
      </c>
      <c r="AJ825" s="287">
        <v>41792</v>
      </c>
      <c r="AK825" s="280" t="s">
        <v>1067</v>
      </c>
      <c r="AL825" s="281">
        <v>14</v>
      </c>
      <c r="AM825" s="282" t="s">
        <v>908</v>
      </c>
      <c r="AN825" s="283" t="s">
        <v>906</v>
      </c>
      <c r="AO825" s="283" t="s">
        <v>1641</v>
      </c>
      <c r="AP825" s="283">
        <v>12</v>
      </c>
      <c r="AQ825" s="567">
        <v>824</v>
      </c>
    </row>
    <row r="826" spans="35:43" x14ac:dyDescent="0.25">
      <c r="AI826" s="278" t="str">
        <f t="shared" si="14"/>
        <v>41799TE (TBILISI)15Sκ14</v>
      </c>
      <c r="AJ826" s="287">
        <v>41799</v>
      </c>
      <c r="AK826" s="280" t="s">
        <v>1068</v>
      </c>
      <c r="AL826" s="281">
        <v>15</v>
      </c>
      <c r="AM826" s="282" t="s">
        <v>1699</v>
      </c>
      <c r="AN826" s="283" t="s">
        <v>906</v>
      </c>
      <c r="AO826" s="283" t="s">
        <v>1639</v>
      </c>
      <c r="AP826" s="283">
        <v>10</v>
      </c>
      <c r="AQ826" s="567">
        <v>825</v>
      </c>
    </row>
    <row r="827" spans="35:43" x14ac:dyDescent="0.25">
      <c r="AI827" s="278" t="str">
        <f t="shared" si="14"/>
        <v>41799TE (TBILISI)15Dκ14</v>
      </c>
      <c r="AJ827" s="287">
        <v>41799</v>
      </c>
      <c r="AK827" s="280" t="s">
        <v>1068</v>
      </c>
      <c r="AL827" s="281">
        <v>15</v>
      </c>
      <c r="AM827" s="282" t="s">
        <v>1699</v>
      </c>
      <c r="AN827" s="283" t="s">
        <v>913</v>
      </c>
      <c r="AO827" s="283" t="s">
        <v>1639</v>
      </c>
      <c r="AP827" s="283">
        <v>18</v>
      </c>
      <c r="AQ827" s="567">
        <v>826</v>
      </c>
    </row>
    <row r="828" spans="35:43" x14ac:dyDescent="0.25">
      <c r="AI828" s="278" t="str">
        <f t="shared" si="14"/>
        <v>41799TE (TC AS CUP)15Sα14</v>
      </c>
      <c r="AJ828" s="287">
        <v>41799</v>
      </c>
      <c r="AK828" s="280" t="s">
        <v>957</v>
      </c>
      <c r="AL828" s="281">
        <v>15</v>
      </c>
      <c r="AM828" s="282" t="s">
        <v>1699</v>
      </c>
      <c r="AN828" s="283" t="s">
        <v>906</v>
      </c>
      <c r="AO828" s="283" t="s">
        <v>1635</v>
      </c>
      <c r="AP828" s="283">
        <v>6</v>
      </c>
      <c r="AQ828" s="567">
        <v>827</v>
      </c>
    </row>
    <row r="829" spans="35:43" x14ac:dyDescent="0.25">
      <c r="AI829" s="278" t="str">
        <f t="shared" si="14"/>
        <v>41806ITF (UKRZAKHID)14Sα18</v>
      </c>
      <c r="AJ829" s="287">
        <v>41806</v>
      </c>
      <c r="AK829" s="280" t="s">
        <v>1069</v>
      </c>
      <c r="AL829" s="281">
        <v>14</v>
      </c>
      <c r="AM829" s="282" t="s">
        <v>908</v>
      </c>
      <c r="AN829" s="283" t="s">
        <v>906</v>
      </c>
      <c r="AO829" s="283" t="s">
        <v>1637</v>
      </c>
      <c r="AP829" s="283">
        <v>8</v>
      </c>
      <c r="AQ829" s="567">
        <v>828</v>
      </c>
    </row>
    <row r="830" spans="35:43" x14ac:dyDescent="0.25">
      <c r="AI830" s="278" t="str">
        <f t="shared" si="14"/>
        <v>41806TE (BITOLA)15Sκ16</v>
      </c>
      <c r="AJ830" s="287">
        <v>41806</v>
      </c>
      <c r="AK830" s="280" t="s">
        <v>959</v>
      </c>
      <c r="AL830" s="281">
        <v>15</v>
      </c>
      <c r="AM830" s="282" t="s">
        <v>1699</v>
      </c>
      <c r="AN830" s="283" t="s">
        <v>906</v>
      </c>
      <c r="AO830" s="283" t="s">
        <v>1640</v>
      </c>
      <c r="AP830" s="283">
        <v>11</v>
      </c>
      <c r="AQ830" s="567">
        <v>829</v>
      </c>
    </row>
    <row r="831" spans="35:43" x14ac:dyDescent="0.25">
      <c r="AI831" s="278" t="str">
        <f t="shared" si="14"/>
        <v>41806TE (BITOLA)15Dκ16</v>
      </c>
      <c r="AJ831" s="287">
        <v>41806</v>
      </c>
      <c r="AK831" s="280" t="s">
        <v>959</v>
      </c>
      <c r="AL831" s="281">
        <v>15</v>
      </c>
      <c r="AM831" s="282" t="s">
        <v>1699</v>
      </c>
      <c r="AN831" s="283" t="s">
        <v>913</v>
      </c>
      <c r="AO831" s="283" t="s">
        <v>1640</v>
      </c>
      <c r="AP831" s="283">
        <v>19</v>
      </c>
      <c r="AQ831" s="567">
        <v>830</v>
      </c>
    </row>
    <row r="832" spans="35:43" x14ac:dyDescent="0.25">
      <c r="AI832" s="278" t="str">
        <f t="shared" si="14"/>
        <v>41806TE (PORTIMAO)15Sκ14</v>
      </c>
      <c r="AJ832" s="287">
        <v>41806</v>
      </c>
      <c r="AK832" s="280" t="s">
        <v>1070</v>
      </c>
      <c r="AL832" s="281">
        <v>15</v>
      </c>
      <c r="AM832" s="282" t="s">
        <v>1699</v>
      </c>
      <c r="AN832" s="283" t="s">
        <v>906</v>
      </c>
      <c r="AO832" s="283" t="s">
        <v>1639</v>
      </c>
      <c r="AP832" s="283">
        <v>10</v>
      </c>
      <c r="AQ832" s="567">
        <v>831</v>
      </c>
    </row>
    <row r="833" spans="35:43" x14ac:dyDescent="0.25">
      <c r="AI833" s="278" t="str">
        <f t="shared" si="14"/>
        <v>41806TE (RENA)15Sκ16</v>
      </c>
      <c r="AJ833" s="287">
        <v>41806</v>
      </c>
      <c r="AK833" s="280" t="s">
        <v>1071</v>
      </c>
      <c r="AL833" s="281">
        <v>15</v>
      </c>
      <c r="AM833" s="282" t="s">
        <v>1699</v>
      </c>
      <c r="AN833" s="283" t="s">
        <v>906</v>
      </c>
      <c r="AO833" s="283" t="s">
        <v>1640</v>
      </c>
      <c r="AP833" s="283">
        <v>11</v>
      </c>
      <c r="AQ833" s="567">
        <v>832</v>
      </c>
    </row>
    <row r="834" spans="35:43" x14ac:dyDescent="0.25">
      <c r="AI834" s="278" t="str">
        <f t="shared" si="14"/>
        <v>41820ITF (ΟΑ ΚΕΡΚΥΡΑΣ)220Sα18</v>
      </c>
      <c r="AJ834" s="287">
        <v>41820</v>
      </c>
      <c r="AK834" s="280" t="s">
        <v>967</v>
      </c>
      <c r="AL834" s="281">
        <v>220</v>
      </c>
      <c r="AM834" s="282" t="s">
        <v>315</v>
      </c>
      <c r="AN834" s="283" t="s">
        <v>906</v>
      </c>
      <c r="AO834" s="283" t="s">
        <v>1637</v>
      </c>
      <c r="AP834" s="283">
        <v>8</v>
      </c>
      <c r="AQ834" s="567">
        <v>833</v>
      </c>
    </row>
    <row r="835" spans="35:43" x14ac:dyDescent="0.25">
      <c r="AI835" s="278" t="str">
        <f t="shared" ref="AI835:AI898" si="15">AJ835&amp;AK835&amp;AL835&amp;AN835&amp;AO835</f>
        <v>41820ITF (ΟΑ ΚΕΡΚΥΡΑΣ)220Dα18</v>
      </c>
      <c r="AJ835" s="287">
        <v>41820</v>
      </c>
      <c r="AK835" s="280" t="s">
        <v>967</v>
      </c>
      <c r="AL835" s="281">
        <v>220</v>
      </c>
      <c r="AM835" s="282" t="s">
        <v>315</v>
      </c>
      <c r="AN835" s="283" t="s">
        <v>913</v>
      </c>
      <c r="AO835" s="283" t="s">
        <v>1637</v>
      </c>
      <c r="AP835" s="283">
        <v>16</v>
      </c>
      <c r="AQ835" s="567">
        <v>834</v>
      </c>
    </row>
    <row r="836" spans="35:43" x14ac:dyDescent="0.25">
      <c r="AI836" s="278" t="str">
        <f t="shared" si="15"/>
        <v>41820ITF (ΟΑ ΚΕΡΚΥΡΑΣ)220Sκ18</v>
      </c>
      <c r="AJ836" s="287">
        <v>41820</v>
      </c>
      <c r="AK836" s="280" t="s">
        <v>967</v>
      </c>
      <c r="AL836" s="281">
        <v>220</v>
      </c>
      <c r="AM836" s="282" t="s">
        <v>315</v>
      </c>
      <c r="AN836" s="283" t="s">
        <v>906</v>
      </c>
      <c r="AO836" s="283" t="s">
        <v>1641</v>
      </c>
      <c r="AP836" s="283">
        <v>12</v>
      </c>
      <c r="AQ836" s="567">
        <v>835</v>
      </c>
    </row>
    <row r="837" spans="35:43" x14ac:dyDescent="0.25">
      <c r="AI837" s="278" t="str">
        <f t="shared" si="15"/>
        <v>41820Παν (Η) 12333Sα12</v>
      </c>
      <c r="AJ837" s="287">
        <v>41820</v>
      </c>
      <c r="AK837" s="280" t="s">
        <v>963</v>
      </c>
      <c r="AL837" s="281">
        <v>333</v>
      </c>
      <c r="AM837" s="282" t="s">
        <v>192</v>
      </c>
      <c r="AN837" s="283" t="s">
        <v>906</v>
      </c>
      <c r="AO837" s="283" t="s">
        <v>1634</v>
      </c>
      <c r="AP837" s="283">
        <v>5</v>
      </c>
      <c r="AQ837" s="567">
        <v>836</v>
      </c>
    </row>
    <row r="838" spans="35:43" x14ac:dyDescent="0.25">
      <c r="AI838" s="278" t="str">
        <f t="shared" si="15"/>
        <v>41820Παν (Η) 12333Dα12</v>
      </c>
      <c r="AJ838" s="287">
        <v>41820</v>
      </c>
      <c r="AK838" s="280" t="s">
        <v>963</v>
      </c>
      <c r="AL838" s="281">
        <v>333</v>
      </c>
      <c r="AM838" s="282" t="s">
        <v>192</v>
      </c>
      <c r="AN838" s="283" t="s">
        <v>913</v>
      </c>
      <c r="AO838" s="283" t="s">
        <v>1634</v>
      </c>
      <c r="AP838" s="283">
        <v>13</v>
      </c>
      <c r="AQ838" s="567">
        <v>837</v>
      </c>
    </row>
    <row r="839" spans="35:43" x14ac:dyDescent="0.25">
      <c r="AI839" s="278" t="str">
        <f t="shared" si="15"/>
        <v>41820Παν (Η) 12333Sκ12</v>
      </c>
      <c r="AJ839" s="287">
        <v>41820</v>
      </c>
      <c r="AK839" s="280" t="s">
        <v>963</v>
      </c>
      <c r="AL839" s="281">
        <v>333</v>
      </c>
      <c r="AM839" s="282" t="s">
        <v>192</v>
      </c>
      <c r="AN839" s="283" t="s">
        <v>906</v>
      </c>
      <c r="AO839" s="283" t="s">
        <v>1638</v>
      </c>
      <c r="AP839" s="283">
        <v>9</v>
      </c>
      <c r="AQ839" s="567">
        <v>838</v>
      </c>
    </row>
    <row r="840" spans="35:43" x14ac:dyDescent="0.25">
      <c r="AI840" s="278" t="str">
        <f t="shared" si="15"/>
        <v>41820Παν (Η) 12333Dκ12</v>
      </c>
      <c r="AJ840" s="287">
        <v>41820</v>
      </c>
      <c r="AK840" s="280" t="s">
        <v>963</v>
      </c>
      <c r="AL840" s="281">
        <v>333</v>
      </c>
      <c r="AM840" s="282" t="s">
        <v>192</v>
      </c>
      <c r="AN840" s="283" t="s">
        <v>913</v>
      </c>
      <c r="AO840" s="283" t="s">
        <v>1638</v>
      </c>
      <c r="AP840" s="283">
        <v>17</v>
      </c>
      <c r="AQ840" s="567">
        <v>839</v>
      </c>
    </row>
    <row r="841" spans="35:43" x14ac:dyDescent="0.25">
      <c r="AI841" s="278" t="str">
        <f t="shared" si="15"/>
        <v>41820Παν (Η) 14333Sα14</v>
      </c>
      <c r="AJ841" s="287">
        <v>41820</v>
      </c>
      <c r="AK841" s="280" t="s">
        <v>964</v>
      </c>
      <c r="AL841" s="281">
        <v>333</v>
      </c>
      <c r="AM841" s="282" t="s">
        <v>192</v>
      </c>
      <c r="AN841" s="283" t="s">
        <v>906</v>
      </c>
      <c r="AO841" s="283" t="s">
        <v>1635</v>
      </c>
      <c r="AP841" s="283">
        <v>6</v>
      </c>
      <c r="AQ841" s="567">
        <v>840</v>
      </c>
    </row>
    <row r="842" spans="35:43" x14ac:dyDescent="0.25">
      <c r="AI842" s="278" t="str">
        <f t="shared" si="15"/>
        <v>41820Παν (Η) 14333Dα14</v>
      </c>
      <c r="AJ842" s="287">
        <v>41820</v>
      </c>
      <c r="AK842" s="280" t="s">
        <v>964</v>
      </c>
      <c r="AL842" s="281">
        <v>333</v>
      </c>
      <c r="AM842" s="282" t="s">
        <v>192</v>
      </c>
      <c r="AN842" s="283" t="s">
        <v>913</v>
      </c>
      <c r="AO842" s="283" t="s">
        <v>1635</v>
      </c>
      <c r="AP842" s="283">
        <v>14</v>
      </c>
      <c r="AQ842" s="567">
        <v>841</v>
      </c>
    </row>
    <row r="843" spans="35:43" x14ac:dyDescent="0.25">
      <c r="AI843" s="278" t="str">
        <f t="shared" si="15"/>
        <v>41820Παν (Η) 14333Sκ14</v>
      </c>
      <c r="AJ843" s="287">
        <v>41820</v>
      </c>
      <c r="AK843" s="280" t="s">
        <v>964</v>
      </c>
      <c r="AL843" s="281">
        <v>333</v>
      </c>
      <c r="AM843" s="282" t="s">
        <v>192</v>
      </c>
      <c r="AN843" s="283" t="s">
        <v>906</v>
      </c>
      <c r="AO843" s="283" t="s">
        <v>1639</v>
      </c>
      <c r="AP843" s="283">
        <v>10</v>
      </c>
      <c r="AQ843" s="567">
        <v>842</v>
      </c>
    </row>
    <row r="844" spans="35:43" x14ac:dyDescent="0.25">
      <c r="AI844" s="278" t="str">
        <f t="shared" si="15"/>
        <v>41820Παν (Η) 14333Dκ14</v>
      </c>
      <c r="AJ844" s="287">
        <v>41820</v>
      </c>
      <c r="AK844" s="280" t="s">
        <v>964</v>
      </c>
      <c r="AL844" s="281">
        <v>333</v>
      </c>
      <c r="AM844" s="282" t="s">
        <v>192</v>
      </c>
      <c r="AN844" s="283" t="s">
        <v>913</v>
      </c>
      <c r="AO844" s="283" t="s">
        <v>1639</v>
      </c>
      <c r="AP844" s="283">
        <v>18</v>
      </c>
      <c r="AQ844" s="567">
        <v>843</v>
      </c>
    </row>
    <row r="845" spans="35:43" x14ac:dyDescent="0.25">
      <c r="AI845" s="278" t="str">
        <f t="shared" si="15"/>
        <v>41820Παν (Η) 16333Sα16</v>
      </c>
      <c r="AJ845" s="287">
        <v>41820</v>
      </c>
      <c r="AK845" s="280" t="s">
        <v>965</v>
      </c>
      <c r="AL845" s="281">
        <v>333</v>
      </c>
      <c r="AM845" s="282" t="s">
        <v>192</v>
      </c>
      <c r="AN845" s="283" t="s">
        <v>906</v>
      </c>
      <c r="AO845" s="283" t="s">
        <v>1636</v>
      </c>
      <c r="AP845" s="283">
        <v>7</v>
      </c>
      <c r="AQ845" s="567">
        <v>844</v>
      </c>
    </row>
    <row r="846" spans="35:43" x14ac:dyDescent="0.25">
      <c r="AI846" s="278" t="str">
        <f t="shared" si="15"/>
        <v>41820Παν (Η) 16333Dα16</v>
      </c>
      <c r="AJ846" s="287">
        <v>41820</v>
      </c>
      <c r="AK846" s="280" t="s">
        <v>965</v>
      </c>
      <c r="AL846" s="281">
        <v>333</v>
      </c>
      <c r="AM846" s="282" t="s">
        <v>192</v>
      </c>
      <c r="AN846" s="283" t="s">
        <v>913</v>
      </c>
      <c r="AO846" s="283" t="s">
        <v>1636</v>
      </c>
      <c r="AP846" s="283">
        <v>15</v>
      </c>
      <c r="AQ846" s="567">
        <v>845</v>
      </c>
    </row>
    <row r="847" spans="35:43" x14ac:dyDescent="0.25">
      <c r="AI847" s="278" t="str">
        <f t="shared" si="15"/>
        <v>41820Παν (Η) 16333Sκ16</v>
      </c>
      <c r="AJ847" s="287">
        <v>41820</v>
      </c>
      <c r="AK847" s="280" t="s">
        <v>965</v>
      </c>
      <c r="AL847" s="281">
        <v>333</v>
      </c>
      <c r="AM847" s="282" t="s">
        <v>192</v>
      </c>
      <c r="AN847" s="283" t="s">
        <v>906</v>
      </c>
      <c r="AO847" s="283" t="s">
        <v>1640</v>
      </c>
      <c r="AP847" s="283">
        <v>11</v>
      </c>
      <c r="AQ847" s="567">
        <v>846</v>
      </c>
    </row>
    <row r="848" spans="35:43" x14ac:dyDescent="0.25">
      <c r="AI848" s="278" t="str">
        <f t="shared" si="15"/>
        <v>41820Παν (Η) 16333Dκ16</v>
      </c>
      <c r="AJ848" s="287">
        <v>41820</v>
      </c>
      <c r="AK848" s="280" t="s">
        <v>965</v>
      </c>
      <c r="AL848" s="281">
        <v>333</v>
      </c>
      <c r="AM848" s="282" t="s">
        <v>192</v>
      </c>
      <c r="AN848" s="283" t="s">
        <v>913</v>
      </c>
      <c r="AO848" s="283" t="s">
        <v>1640</v>
      </c>
      <c r="AP848" s="283">
        <v>19</v>
      </c>
      <c r="AQ848" s="567">
        <v>847</v>
      </c>
    </row>
    <row r="849" spans="35:43" x14ac:dyDescent="0.25">
      <c r="AI849" s="278" t="str">
        <f t="shared" si="15"/>
        <v>41820Παν (Η) 18333Sα18</v>
      </c>
      <c r="AJ849" s="287">
        <v>41820</v>
      </c>
      <c r="AK849" s="280" t="s">
        <v>966</v>
      </c>
      <c r="AL849" s="281">
        <v>333</v>
      </c>
      <c r="AM849" s="282" t="s">
        <v>192</v>
      </c>
      <c r="AN849" s="283" t="s">
        <v>906</v>
      </c>
      <c r="AO849" s="283" t="s">
        <v>1637</v>
      </c>
      <c r="AP849" s="283">
        <v>8</v>
      </c>
      <c r="AQ849" s="567">
        <v>848</v>
      </c>
    </row>
    <row r="850" spans="35:43" x14ac:dyDescent="0.25">
      <c r="AI850" s="278" t="str">
        <f t="shared" si="15"/>
        <v>41820Παν (Η) 18333Dα18</v>
      </c>
      <c r="AJ850" s="287">
        <v>41820</v>
      </c>
      <c r="AK850" s="280" t="s">
        <v>966</v>
      </c>
      <c r="AL850" s="281">
        <v>333</v>
      </c>
      <c r="AM850" s="282" t="s">
        <v>192</v>
      </c>
      <c r="AN850" s="283" t="s">
        <v>913</v>
      </c>
      <c r="AO850" s="283" t="s">
        <v>1637</v>
      </c>
      <c r="AP850" s="283">
        <v>16</v>
      </c>
      <c r="AQ850" s="567">
        <v>849</v>
      </c>
    </row>
    <row r="851" spans="35:43" x14ac:dyDescent="0.25">
      <c r="AI851" s="278" t="str">
        <f t="shared" si="15"/>
        <v>41820Παν (Η) 18333Sκ18</v>
      </c>
      <c r="AJ851" s="287">
        <v>41820</v>
      </c>
      <c r="AK851" s="280" t="s">
        <v>966</v>
      </c>
      <c r="AL851" s="281">
        <v>333</v>
      </c>
      <c r="AM851" s="282" t="s">
        <v>192</v>
      </c>
      <c r="AN851" s="283" t="s">
        <v>906</v>
      </c>
      <c r="AO851" s="283" t="s">
        <v>1641</v>
      </c>
      <c r="AP851" s="283">
        <v>12</v>
      </c>
      <c r="AQ851" s="567">
        <v>850</v>
      </c>
    </row>
    <row r="852" spans="35:43" x14ac:dyDescent="0.25">
      <c r="AI852" s="278" t="str">
        <f t="shared" si="15"/>
        <v>41820Παν (Η) 18333Dκ18</v>
      </c>
      <c r="AJ852" s="287">
        <v>41820</v>
      </c>
      <c r="AK852" s="280" t="s">
        <v>966</v>
      </c>
      <c r="AL852" s="281">
        <v>333</v>
      </c>
      <c r="AM852" s="282" t="s">
        <v>192</v>
      </c>
      <c r="AN852" s="283" t="s">
        <v>913</v>
      </c>
      <c r="AO852" s="283" t="s">
        <v>1641</v>
      </c>
      <c r="AP852" s="283">
        <v>20</v>
      </c>
      <c r="AQ852" s="567">
        <v>851</v>
      </c>
    </row>
    <row r="853" spans="35:43" x14ac:dyDescent="0.25">
      <c r="AI853" s="278" t="str">
        <f t="shared" si="15"/>
        <v>41827ITF (ΓΕ ΠΡΕΒΕΖΑΣ)211Sα18</v>
      </c>
      <c r="AJ853" s="287">
        <v>41827</v>
      </c>
      <c r="AK853" s="280" t="s">
        <v>969</v>
      </c>
      <c r="AL853" s="281">
        <v>211</v>
      </c>
      <c r="AM853" s="282" t="s">
        <v>245</v>
      </c>
      <c r="AN853" s="283" t="s">
        <v>906</v>
      </c>
      <c r="AO853" s="283" t="s">
        <v>1637</v>
      </c>
      <c r="AP853" s="283">
        <v>8</v>
      </c>
      <c r="AQ853" s="567">
        <v>852</v>
      </c>
    </row>
    <row r="854" spans="35:43" x14ac:dyDescent="0.25">
      <c r="AI854" s="278" t="str">
        <f t="shared" si="15"/>
        <v>41827ITF (ΓΕ ΠΡΕΒΕΖΑΣ)211Dα18</v>
      </c>
      <c r="AJ854" s="287">
        <v>41827</v>
      </c>
      <c r="AK854" s="280" t="s">
        <v>969</v>
      </c>
      <c r="AL854" s="281">
        <v>211</v>
      </c>
      <c r="AM854" s="282" t="s">
        <v>245</v>
      </c>
      <c r="AN854" s="283" t="s">
        <v>913</v>
      </c>
      <c r="AO854" s="283" t="s">
        <v>1637</v>
      </c>
      <c r="AP854" s="283">
        <v>16</v>
      </c>
      <c r="AQ854" s="567">
        <v>853</v>
      </c>
    </row>
    <row r="855" spans="35:43" x14ac:dyDescent="0.25">
      <c r="AI855" s="278" t="str">
        <f t="shared" si="15"/>
        <v>41827ITF (ΓΕ ΠΡΕΒΕΖΑΣ)211Sκ18</v>
      </c>
      <c r="AJ855" s="287">
        <v>41827</v>
      </c>
      <c r="AK855" s="280" t="s">
        <v>969</v>
      </c>
      <c r="AL855" s="281">
        <v>211</v>
      </c>
      <c r="AM855" s="282" t="s">
        <v>245</v>
      </c>
      <c r="AN855" s="283" t="s">
        <v>906</v>
      </c>
      <c r="AO855" s="283" t="s">
        <v>1641</v>
      </c>
      <c r="AP855" s="283">
        <v>12</v>
      </c>
      <c r="AQ855" s="567">
        <v>854</v>
      </c>
    </row>
    <row r="856" spans="35:43" x14ac:dyDescent="0.25">
      <c r="AI856" s="278" t="str">
        <f t="shared" si="15"/>
        <v>41827ITF (ΓΕ ΠΡΕΒΕΖΑΣ)211Dκ18</v>
      </c>
      <c r="AJ856" s="287">
        <v>41827</v>
      </c>
      <c r="AK856" s="280" t="s">
        <v>969</v>
      </c>
      <c r="AL856" s="281">
        <v>211</v>
      </c>
      <c r="AM856" s="282" t="s">
        <v>245</v>
      </c>
      <c r="AN856" s="283" t="s">
        <v>913</v>
      </c>
      <c r="AO856" s="283" t="s">
        <v>1641</v>
      </c>
      <c r="AP856" s="283">
        <v>20</v>
      </c>
      <c r="AQ856" s="567">
        <v>855</v>
      </c>
    </row>
    <row r="857" spans="35:43" x14ac:dyDescent="0.25">
      <c r="AI857" s="278" t="str">
        <f t="shared" si="15"/>
        <v>41827TE (HASKOVO)15Sα16</v>
      </c>
      <c r="AJ857" s="287">
        <v>41827</v>
      </c>
      <c r="AK857" s="280" t="s">
        <v>1072</v>
      </c>
      <c r="AL857" s="281">
        <v>15</v>
      </c>
      <c r="AM857" s="282" t="s">
        <v>1699</v>
      </c>
      <c r="AN857" s="283" t="s">
        <v>906</v>
      </c>
      <c r="AO857" s="283" t="s">
        <v>1636</v>
      </c>
      <c r="AP857" s="283">
        <v>7</v>
      </c>
      <c r="AQ857" s="567">
        <v>856</v>
      </c>
    </row>
    <row r="858" spans="35:43" x14ac:dyDescent="0.25">
      <c r="AI858" s="278" t="str">
        <f t="shared" si="15"/>
        <v>41834ITF (FLOWER BULD)14Dκ18</v>
      </c>
      <c r="AJ858" s="287">
        <v>41834</v>
      </c>
      <c r="AK858" s="280" t="s">
        <v>1073</v>
      </c>
      <c r="AL858" s="281">
        <v>14</v>
      </c>
      <c r="AM858" s="282" t="s">
        <v>908</v>
      </c>
      <c r="AN858" s="283" t="s">
        <v>913</v>
      </c>
      <c r="AO858" s="283" t="s">
        <v>1641</v>
      </c>
      <c r="AP858" s="283">
        <v>20</v>
      </c>
      <c r="AQ858" s="567">
        <v>857</v>
      </c>
    </row>
    <row r="859" spans="35:43" x14ac:dyDescent="0.25">
      <c r="AI859" s="278" t="str">
        <f t="shared" si="15"/>
        <v>41834TE (DEMA CUP)15Sα16</v>
      </c>
      <c r="AJ859" s="287">
        <v>41834</v>
      </c>
      <c r="AK859" s="280" t="s">
        <v>968</v>
      </c>
      <c r="AL859" s="281">
        <v>15</v>
      </c>
      <c r="AM859" s="282" t="s">
        <v>1699</v>
      </c>
      <c r="AN859" s="283" t="s">
        <v>906</v>
      </c>
      <c r="AO859" s="283" t="s">
        <v>1636</v>
      </c>
      <c r="AP859" s="283">
        <v>7</v>
      </c>
      <c r="AQ859" s="567">
        <v>858</v>
      </c>
    </row>
    <row r="860" spans="35:43" x14ac:dyDescent="0.25">
      <c r="AI860" s="278" t="str">
        <f t="shared" si="15"/>
        <v>41834TE (DEMA CUP)15Sκ14</v>
      </c>
      <c r="AJ860" s="287">
        <v>41834</v>
      </c>
      <c r="AK860" s="280" t="s">
        <v>968</v>
      </c>
      <c r="AL860" s="281">
        <v>15</v>
      </c>
      <c r="AM860" s="282" t="s">
        <v>1699</v>
      </c>
      <c r="AN860" s="283" t="s">
        <v>906</v>
      </c>
      <c r="AO860" s="283" t="s">
        <v>1639</v>
      </c>
      <c r="AP860" s="283">
        <v>10</v>
      </c>
      <c r="AQ860" s="567">
        <v>859</v>
      </c>
    </row>
    <row r="861" spans="35:43" x14ac:dyDescent="0.25">
      <c r="AI861" s="278" t="str">
        <f t="shared" si="15"/>
        <v>41841TE (EUROPEAN)15Sα16</v>
      </c>
      <c r="AJ861" s="287">
        <v>41841</v>
      </c>
      <c r="AK861" s="280" t="s">
        <v>974</v>
      </c>
      <c r="AL861" s="281">
        <v>15</v>
      </c>
      <c r="AM861" s="282" t="s">
        <v>1699</v>
      </c>
      <c r="AN861" s="283" t="s">
        <v>906</v>
      </c>
      <c r="AO861" s="283" t="s">
        <v>1636</v>
      </c>
      <c r="AP861" s="283">
        <v>7</v>
      </c>
      <c r="AQ861" s="567">
        <v>860</v>
      </c>
    </row>
    <row r="862" spans="35:43" x14ac:dyDescent="0.25">
      <c r="AI862" s="278" t="str">
        <f t="shared" si="15"/>
        <v>41848TE (DEVIN CUP)15Sα14</v>
      </c>
      <c r="AJ862" s="287">
        <v>41848</v>
      </c>
      <c r="AK862" s="280" t="s">
        <v>1074</v>
      </c>
      <c r="AL862" s="281">
        <v>15</v>
      </c>
      <c r="AM862" s="282" t="s">
        <v>1699</v>
      </c>
      <c r="AN862" s="283" t="s">
        <v>906</v>
      </c>
      <c r="AO862" s="283" t="s">
        <v>1635</v>
      </c>
      <c r="AP862" s="283">
        <v>6</v>
      </c>
      <c r="AQ862" s="567">
        <v>861</v>
      </c>
    </row>
    <row r="863" spans="35:43" x14ac:dyDescent="0.25">
      <c r="AI863" s="278" t="str">
        <f t="shared" si="15"/>
        <v>41848TE (DEVIN CUP)15Dα14</v>
      </c>
      <c r="AJ863" s="287">
        <v>41848</v>
      </c>
      <c r="AK863" s="280" t="s">
        <v>1074</v>
      </c>
      <c r="AL863" s="281">
        <v>15</v>
      </c>
      <c r="AM863" s="282" t="s">
        <v>1699</v>
      </c>
      <c r="AN863" s="283" t="s">
        <v>913</v>
      </c>
      <c r="AO863" s="283" t="s">
        <v>1635</v>
      </c>
      <c r="AP863" s="283">
        <v>14</v>
      </c>
      <c r="AQ863" s="567">
        <v>862</v>
      </c>
    </row>
    <row r="864" spans="35:43" x14ac:dyDescent="0.25">
      <c r="AI864" s="278" t="str">
        <f t="shared" si="15"/>
        <v>41848TE (DEVIN CUP)15Sκ14</v>
      </c>
      <c r="AJ864" s="287">
        <v>41848</v>
      </c>
      <c r="AK864" s="280" t="s">
        <v>1074</v>
      </c>
      <c r="AL864" s="281">
        <v>15</v>
      </c>
      <c r="AM864" s="282" t="s">
        <v>1699</v>
      </c>
      <c r="AN864" s="283" t="s">
        <v>906</v>
      </c>
      <c r="AO864" s="283" t="s">
        <v>1639</v>
      </c>
      <c r="AP864" s="283">
        <v>10</v>
      </c>
      <c r="AQ864" s="567">
        <v>863</v>
      </c>
    </row>
    <row r="865" spans="35:43" x14ac:dyDescent="0.25">
      <c r="AI865" s="278" t="str">
        <f t="shared" si="15"/>
        <v>41848TE (DEVIN CUP)15Dκ14</v>
      </c>
      <c r="AJ865" s="287">
        <v>41848</v>
      </c>
      <c r="AK865" s="280" t="s">
        <v>1074</v>
      </c>
      <c r="AL865" s="281">
        <v>15</v>
      </c>
      <c r="AM865" s="282" t="s">
        <v>1699</v>
      </c>
      <c r="AN865" s="283" t="s">
        <v>913</v>
      </c>
      <c r="AO865" s="283" t="s">
        <v>1639</v>
      </c>
      <c r="AP865" s="283">
        <v>18</v>
      </c>
      <c r="AQ865" s="567">
        <v>864</v>
      </c>
    </row>
    <row r="866" spans="35:43" x14ac:dyDescent="0.25">
      <c r="AI866" s="278" t="str">
        <f t="shared" si="15"/>
        <v>41848TE (DEVIN)15Sκ14</v>
      </c>
      <c r="AJ866" s="287">
        <v>41848</v>
      </c>
      <c r="AK866" s="280" t="s">
        <v>1075</v>
      </c>
      <c r="AL866" s="281">
        <v>15</v>
      </c>
      <c r="AM866" s="282" t="s">
        <v>1699</v>
      </c>
      <c r="AN866" s="283" t="s">
        <v>906</v>
      </c>
      <c r="AO866" s="283" t="s">
        <v>1639</v>
      </c>
      <c r="AP866" s="283">
        <v>10</v>
      </c>
      <c r="AQ866" s="567">
        <v>865</v>
      </c>
    </row>
    <row r="867" spans="35:43" x14ac:dyDescent="0.25">
      <c r="AI867" s="278" t="str">
        <f t="shared" si="15"/>
        <v>41848TE (DEVIN)15Dκ14</v>
      </c>
      <c r="AJ867" s="287">
        <v>41848</v>
      </c>
      <c r="AK867" s="280" t="s">
        <v>1075</v>
      </c>
      <c r="AL867" s="281">
        <v>15</v>
      </c>
      <c r="AM867" s="282" t="s">
        <v>1699</v>
      </c>
      <c r="AN867" s="283" t="s">
        <v>913</v>
      </c>
      <c r="AO867" s="283" t="s">
        <v>1639</v>
      </c>
      <c r="AP867" s="283">
        <v>18</v>
      </c>
      <c r="AQ867" s="567">
        <v>866</v>
      </c>
    </row>
    <row r="868" spans="35:43" x14ac:dyDescent="0.25">
      <c r="AI868" s="278" t="str">
        <f t="shared" si="15"/>
        <v>41848TE (LBS)15Sα16</v>
      </c>
      <c r="AJ868" s="287">
        <v>41848</v>
      </c>
      <c r="AK868" s="280" t="s">
        <v>1076</v>
      </c>
      <c r="AL868" s="281">
        <v>15</v>
      </c>
      <c r="AM868" s="282" t="s">
        <v>1699</v>
      </c>
      <c r="AN868" s="283" t="s">
        <v>906</v>
      </c>
      <c r="AO868" s="283" t="s">
        <v>1636</v>
      </c>
      <c r="AP868" s="283">
        <v>7</v>
      </c>
      <c r="AQ868" s="567">
        <v>867</v>
      </c>
    </row>
    <row r="869" spans="35:43" x14ac:dyDescent="0.25">
      <c r="AI869" s="278" t="str">
        <f t="shared" si="15"/>
        <v>41848TE (SAN MICHAEL)15Sκ14</v>
      </c>
      <c r="AJ869" s="287">
        <v>41848</v>
      </c>
      <c r="AK869" s="280" t="s">
        <v>979</v>
      </c>
      <c r="AL869" s="281">
        <v>15</v>
      </c>
      <c r="AM869" s="282" t="s">
        <v>1699</v>
      </c>
      <c r="AN869" s="283" t="s">
        <v>906</v>
      </c>
      <c r="AO869" s="283" t="s">
        <v>1639</v>
      </c>
      <c r="AP869" s="283">
        <v>10</v>
      </c>
      <c r="AQ869" s="567">
        <v>868</v>
      </c>
    </row>
    <row r="870" spans="35:43" x14ac:dyDescent="0.25">
      <c r="AI870" s="278" t="str">
        <f t="shared" si="15"/>
        <v>41855ITF (CHINA J14)14Sα18</v>
      </c>
      <c r="AJ870" s="287">
        <v>41855</v>
      </c>
      <c r="AK870" s="280" t="s">
        <v>1077</v>
      </c>
      <c r="AL870" s="281">
        <v>14</v>
      </c>
      <c r="AM870" s="282" t="s">
        <v>908</v>
      </c>
      <c r="AN870" s="283" t="s">
        <v>906</v>
      </c>
      <c r="AO870" s="283" t="s">
        <v>1637</v>
      </c>
      <c r="AP870" s="283">
        <v>8</v>
      </c>
      <c r="AQ870" s="567">
        <v>869</v>
      </c>
    </row>
    <row r="871" spans="35:43" x14ac:dyDescent="0.25">
      <c r="AI871" s="278" t="str">
        <f t="shared" si="15"/>
        <v>41855ITF (CHINA J14)14Dα18</v>
      </c>
      <c r="AJ871" s="287">
        <v>41855</v>
      </c>
      <c r="AK871" s="280" t="s">
        <v>1077</v>
      </c>
      <c r="AL871" s="281">
        <v>14</v>
      </c>
      <c r="AM871" s="282" t="s">
        <v>908</v>
      </c>
      <c r="AN871" s="283" t="s">
        <v>913</v>
      </c>
      <c r="AO871" s="283" t="s">
        <v>1637</v>
      </c>
      <c r="AP871" s="283">
        <v>16</v>
      </c>
      <c r="AQ871" s="567">
        <v>870</v>
      </c>
    </row>
    <row r="872" spans="35:43" x14ac:dyDescent="0.25">
      <c r="AI872" s="278" t="str">
        <f t="shared" si="15"/>
        <v>41855TE (AS OPEN)15Sα16</v>
      </c>
      <c r="AJ872" s="287">
        <v>41855</v>
      </c>
      <c r="AK872" s="280" t="s">
        <v>980</v>
      </c>
      <c r="AL872" s="281">
        <v>15</v>
      </c>
      <c r="AM872" s="282" t="s">
        <v>1699</v>
      </c>
      <c r="AN872" s="283" t="s">
        <v>906</v>
      </c>
      <c r="AO872" s="283" t="s">
        <v>1636</v>
      </c>
      <c r="AP872" s="283">
        <v>7</v>
      </c>
      <c r="AQ872" s="567">
        <v>871</v>
      </c>
    </row>
    <row r="873" spans="35:43" x14ac:dyDescent="0.25">
      <c r="AI873" s="278" t="str">
        <f t="shared" si="15"/>
        <v>41855TE (AS OPEN)15Dα16</v>
      </c>
      <c r="AJ873" s="287">
        <v>41855</v>
      </c>
      <c r="AK873" s="280" t="s">
        <v>980</v>
      </c>
      <c r="AL873" s="281">
        <v>15</v>
      </c>
      <c r="AM873" s="282" t="s">
        <v>1699</v>
      </c>
      <c r="AN873" s="283" t="s">
        <v>913</v>
      </c>
      <c r="AO873" s="283" t="s">
        <v>1636</v>
      </c>
      <c r="AP873" s="283">
        <v>15</v>
      </c>
      <c r="AQ873" s="567">
        <v>872</v>
      </c>
    </row>
    <row r="874" spans="35:43" x14ac:dyDescent="0.25">
      <c r="AI874" s="278" t="str">
        <f t="shared" si="15"/>
        <v>41855TE (AS OPEN)15Sκ16</v>
      </c>
      <c r="AJ874" s="287">
        <v>41855</v>
      </c>
      <c r="AK874" s="280" t="s">
        <v>980</v>
      </c>
      <c r="AL874" s="281">
        <v>15</v>
      </c>
      <c r="AM874" s="282" t="s">
        <v>1699</v>
      </c>
      <c r="AN874" s="283" t="s">
        <v>906</v>
      </c>
      <c r="AO874" s="283" t="s">
        <v>1640</v>
      </c>
      <c r="AP874" s="283">
        <v>11</v>
      </c>
      <c r="AQ874" s="567">
        <v>873</v>
      </c>
    </row>
    <row r="875" spans="35:43" x14ac:dyDescent="0.25">
      <c r="AI875" s="278" t="str">
        <f t="shared" si="15"/>
        <v>41855TE (BANKIA CUP)15Dα14</v>
      </c>
      <c r="AJ875" s="287">
        <v>41855</v>
      </c>
      <c r="AK875" s="280" t="s">
        <v>981</v>
      </c>
      <c r="AL875" s="281">
        <v>15</v>
      </c>
      <c r="AM875" s="282" t="s">
        <v>1699</v>
      </c>
      <c r="AN875" s="283" t="s">
        <v>913</v>
      </c>
      <c r="AO875" s="283" t="s">
        <v>1635</v>
      </c>
      <c r="AP875" s="283">
        <v>14</v>
      </c>
      <c r="AQ875" s="567">
        <v>874</v>
      </c>
    </row>
    <row r="876" spans="35:43" x14ac:dyDescent="0.25">
      <c r="AI876" s="278" t="str">
        <f t="shared" si="15"/>
        <v>41855TE (BANKIA CUP)15Sα16</v>
      </c>
      <c r="AJ876" s="287">
        <v>41855</v>
      </c>
      <c r="AK876" s="280" t="s">
        <v>981</v>
      </c>
      <c r="AL876" s="281">
        <v>15</v>
      </c>
      <c r="AM876" s="282" t="s">
        <v>1699</v>
      </c>
      <c r="AN876" s="283" t="s">
        <v>906</v>
      </c>
      <c r="AO876" s="283" t="s">
        <v>1636</v>
      </c>
      <c r="AP876" s="283">
        <v>7</v>
      </c>
      <c r="AQ876" s="567">
        <v>875</v>
      </c>
    </row>
    <row r="877" spans="35:43" x14ac:dyDescent="0.25">
      <c r="AI877" s="278" t="str">
        <f t="shared" si="15"/>
        <v>41855TE (BANKIA CUP)15Sκ14</v>
      </c>
      <c r="AJ877" s="287">
        <v>41855</v>
      </c>
      <c r="AK877" s="280" t="s">
        <v>981</v>
      </c>
      <c r="AL877" s="281">
        <v>15</v>
      </c>
      <c r="AM877" s="282" t="s">
        <v>1699</v>
      </c>
      <c r="AN877" s="283" t="s">
        <v>906</v>
      </c>
      <c r="AO877" s="283" t="s">
        <v>1639</v>
      </c>
      <c r="AP877" s="283">
        <v>10</v>
      </c>
      <c r="AQ877" s="567">
        <v>876</v>
      </c>
    </row>
    <row r="878" spans="35:43" x14ac:dyDescent="0.25">
      <c r="AI878" s="278" t="str">
        <f t="shared" si="15"/>
        <v>41855TE (BANKIA CUP)15Sκ16</v>
      </c>
      <c r="AJ878" s="287">
        <v>41855</v>
      </c>
      <c r="AK878" s="280" t="s">
        <v>981</v>
      </c>
      <c r="AL878" s="281">
        <v>15</v>
      </c>
      <c r="AM878" s="282" t="s">
        <v>1699</v>
      </c>
      <c r="AN878" s="283" t="s">
        <v>906</v>
      </c>
      <c r="AO878" s="283" t="s">
        <v>1640</v>
      </c>
      <c r="AP878" s="283">
        <v>11</v>
      </c>
      <c r="AQ878" s="567">
        <v>877</v>
      </c>
    </row>
    <row r="879" spans="35:43" x14ac:dyDescent="0.25">
      <c r="AI879" s="278" t="str">
        <f t="shared" si="15"/>
        <v>41855TE (EUROPEAN)15Sκ14</v>
      </c>
      <c r="AJ879" s="287">
        <v>41855</v>
      </c>
      <c r="AK879" s="280" t="s">
        <v>974</v>
      </c>
      <c r="AL879" s="281">
        <v>15</v>
      </c>
      <c r="AM879" s="282" t="s">
        <v>1699</v>
      </c>
      <c r="AN879" s="283" t="s">
        <v>906</v>
      </c>
      <c r="AO879" s="283" t="s">
        <v>1639</v>
      </c>
      <c r="AP879" s="283">
        <v>10</v>
      </c>
      <c r="AQ879" s="567">
        <v>878</v>
      </c>
    </row>
    <row r="880" spans="35:43" x14ac:dyDescent="0.25">
      <c r="AI880" s="278" t="str">
        <f t="shared" si="15"/>
        <v>41855TE (LBS CUP)15Sκ16</v>
      </c>
      <c r="AJ880" s="287">
        <v>41855</v>
      </c>
      <c r="AK880" s="280" t="s">
        <v>982</v>
      </c>
      <c r="AL880" s="281">
        <v>15</v>
      </c>
      <c r="AM880" s="282" t="s">
        <v>1699</v>
      </c>
      <c r="AN880" s="283" t="s">
        <v>906</v>
      </c>
      <c r="AO880" s="283" t="s">
        <v>1640</v>
      </c>
      <c r="AP880" s="283">
        <v>11</v>
      </c>
      <c r="AQ880" s="567">
        <v>879</v>
      </c>
    </row>
    <row r="881" spans="35:43" x14ac:dyDescent="0.25">
      <c r="AI881" s="278" t="str">
        <f t="shared" si="15"/>
        <v>41862TE (ARGAYON)15Sκ14</v>
      </c>
      <c r="AJ881" s="287">
        <v>41862</v>
      </c>
      <c r="AK881" s="280" t="s">
        <v>986</v>
      </c>
      <c r="AL881" s="281">
        <v>15</v>
      </c>
      <c r="AM881" s="282" t="s">
        <v>1699</v>
      </c>
      <c r="AN881" s="283" t="s">
        <v>906</v>
      </c>
      <c r="AO881" s="283" t="s">
        <v>1639</v>
      </c>
      <c r="AP881" s="283">
        <v>10</v>
      </c>
      <c r="AQ881" s="567">
        <v>880</v>
      </c>
    </row>
    <row r="882" spans="35:43" x14ac:dyDescent="0.25">
      <c r="AI882" s="278" t="str">
        <f t="shared" si="15"/>
        <v>41862TE (AUDI)15Sα16</v>
      </c>
      <c r="AJ882" s="287">
        <v>41862</v>
      </c>
      <c r="AK882" s="280" t="s">
        <v>988</v>
      </c>
      <c r="AL882" s="281">
        <v>15</v>
      </c>
      <c r="AM882" s="282" t="s">
        <v>1699</v>
      </c>
      <c r="AN882" s="283" t="s">
        <v>906</v>
      </c>
      <c r="AO882" s="283" t="s">
        <v>1636</v>
      </c>
      <c r="AP882" s="283">
        <v>7</v>
      </c>
      <c r="AQ882" s="567">
        <v>881</v>
      </c>
    </row>
    <row r="883" spans="35:43" x14ac:dyDescent="0.25">
      <c r="AI883" s="278" t="str">
        <f t="shared" si="15"/>
        <v>41862TE (CEVANSIR)15Sκ16</v>
      </c>
      <c r="AJ883" s="287">
        <v>41862</v>
      </c>
      <c r="AK883" s="280" t="s">
        <v>1078</v>
      </c>
      <c r="AL883" s="281">
        <v>15</v>
      </c>
      <c r="AM883" s="282" t="s">
        <v>1699</v>
      </c>
      <c r="AN883" s="283" t="s">
        <v>906</v>
      </c>
      <c r="AO883" s="283" t="s">
        <v>1640</v>
      </c>
      <c r="AP883" s="283">
        <v>11</v>
      </c>
      <c r="AQ883" s="567">
        <v>882</v>
      </c>
    </row>
    <row r="884" spans="35:43" x14ac:dyDescent="0.25">
      <c r="AI884" s="278" t="str">
        <f t="shared" si="15"/>
        <v>41862TE (ΟΑ ΚΙΛΚΙΣ)153Sα16</v>
      </c>
      <c r="AJ884" s="287">
        <v>41862</v>
      </c>
      <c r="AK884" s="280" t="s">
        <v>989</v>
      </c>
      <c r="AL884" s="281">
        <v>153</v>
      </c>
      <c r="AM884" s="282" t="s">
        <v>316</v>
      </c>
      <c r="AN884" s="283" t="s">
        <v>906</v>
      </c>
      <c r="AO884" s="283" t="s">
        <v>1636</v>
      </c>
      <c r="AP884" s="283">
        <v>7</v>
      </c>
      <c r="AQ884" s="567">
        <v>883</v>
      </c>
    </row>
    <row r="885" spans="35:43" x14ac:dyDescent="0.25">
      <c r="AI885" s="278" t="str">
        <f t="shared" si="15"/>
        <v>41862TE (ΟΑ ΚΙΛΚΙΣ)153Dα16</v>
      </c>
      <c r="AJ885" s="287">
        <v>41862</v>
      </c>
      <c r="AK885" s="280" t="s">
        <v>989</v>
      </c>
      <c r="AL885" s="281">
        <v>153</v>
      </c>
      <c r="AM885" s="282" t="s">
        <v>316</v>
      </c>
      <c r="AN885" s="283" t="s">
        <v>913</v>
      </c>
      <c r="AO885" s="283" t="s">
        <v>1636</v>
      </c>
      <c r="AP885" s="283">
        <v>15</v>
      </c>
      <c r="AQ885" s="567">
        <v>884</v>
      </c>
    </row>
    <row r="886" spans="35:43" x14ac:dyDescent="0.25">
      <c r="AI886" s="278" t="str">
        <f t="shared" si="15"/>
        <v>41862TE (ΟΑ ΚΙΛΚΙΣ)153Sκ16</v>
      </c>
      <c r="AJ886" s="287">
        <v>41862</v>
      </c>
      <c r="AK886" s="280" t="s">
        <v>989</v>
      </c>
      <c r="AL886" s="281">
        <v>153</v>
      </c>
      <c r="AM886" s="282" t="s">
        <v>316</v>
      </c>
      <c r="AN886" s="283" t="s">
        <v>906</v>
      </c>
      <c r="AO886" s="283" t="s">
        <v>1640</v>
      </c>
      <c r="AP886" s="283">
        <v>11</v>
      </c>
      <c r="AQ886" s="567">
        <v>885</v>
      </c>
    </row>
    <row r="887" spans="35:43" x14ac:dyDescent="0.25">
      <c r="AI887" s="278" t="str">
        <f t="shared" si="15"/>
        <v>41862TE (ΟΑ ΚΙΛΚΙΣ)153Dκ16</v>
      </c>
      <c r="AJ887" s="287">
        <v>41862</v>
      </c>
      <c r="AK887" s="280" t="s">
        <v>989</v>
      </c>
      <c r="AL887" s="281">
        <v>153</v>
      </c>
      <c r="AM887" s="282" t="s">
        <v>316</v>
      </c>
      <c r="AN887" s="283" t="s">
        <v>913</v>
      </c>
      <c r="AO887" s="283" t="s">
        <v>1640</v>
      </c>
      <c r="AP887" s="283">
        <v>19</v>
      </c>
      <c r="AQ887" s="567">
        <v>886</v>
      </c>
    </row>
    <row r="888" spans="35:43" x14ac:dyDescent="0.25">
      <c r="AI888" s="278" t="str">
        <f t="shared" si="15"/>
        <v>41869ITF (AS OPEN)14Dα18</v>
      </c>
      <c r="AJ888" s="287">
        <v>41869</v>
      </c>
      <c r="AK888" s="280" t="s">
        <v>990</v>
      </c>
      <c r="AL888" s="281">
        <v>14</v>
      </c>
      <c r="AM888" s="282" t="s">
        <v>908</v>
      </c>
      <c r="AN888" s="283" t="s">
        <v>913</v>
      </c>
      <c r="AO888" s="283" t="s">
        <v>1637</v>
      </c>
      <c r="AP888" s="283">
        <v>16</v>
      </c>
      <c r="AQ888" s="567">
        <v>887</v>
      </c>
    </row>
    <row r="889" spans="35:43" x14ac:dyDescent="0.25">
      <c r="AI889" s="278" t="str">
        <f t="shared" si="15"/>
        <v>41869ITF (PRINCE)14Dα18</v>
      </c>
      <c r="AJ889" s="287">
        <v>41869</v>
      </c>
      <c r="AK889" s="280" t="s">
        <v>1079</v>
      </c>
      <c r="AL889" s="281">
        <v>14</v>
      </c>
      <c r="AM889" s="282" t="s">
        <v>908</v>
      </c>
      <c r="AN889" s="283" t="s">
        <v>913</v>
      </c>
      <c r="AO889" s="283" t="s">
        <v>1637</v>
      </c>
      <c r="AP889" s="283">
        <v>16</v>
      </c>
      <c r="AQ889" s="567">
        <v>888</v>
      </c>
    </row>
    <row r="890" spans="35:43" x14ac:dyDescent="0.25">
      <c r="AI890" s="278" t="str">
        <f t="shared" si="15"/>
        <v>41869TE (EUROVIA)15Sα16</v>
      </c>
      <c r="AJ890" s="287">
        <v>41869</v>
      </c>
      <c r="AK890" s="280" t="s">
        <v>999</v>
      </c>
      <c r="AL890" s="281">
        <v>15</v>
      </c>
      <c r="AM890" s="282" t="s">
        <v>1699</v>
      </c>
      <c r="AN890" s="283" t="s">
        <v>906</v>
      </c>
      <c r="AO890" s="283" t="s">
        <v>1636</v>
      </c>
      <c r="AP890" s="283">
        <v>7</v>
      </c>
      <c r="AQ890" s="567">
        <v>889</v>
      </c>
    </row>
    <row r="891" spans="35:43" x14ac:dyDescent="0.25">
      <c r="AI891" s="278" t="str">
        <f t="shared" si="15"/>
        <v>41869TE (ΟΑ ΚΙΛΚΙΣ)153Dα16</v>
      </c>
      <c r="AJ891" s="287">
        <v>41869</v>
      </c>
      <c r="AK891" s="280" t="s">
        <v>989</v>
      </c>
      <c r="AL891" s="281">
        <v>153</v>
      </c>
      <c r="AM891" s="282" t="s">
        <v>316</v>
      </c>
      <c r="AN891" s="283" t="s">
        <v>913</v>
      </c>
      <c r="AO891" s="283" t="s">
        <v>1636</v>
      </c>
      <c r="AP891" s="283">
        <v>15</v>
      </c>
      <c r="AQ891" s="567">
        <v>890</v>
      </c>
    </row>
    <row r="892" spans="35:43" x14ac:dyDescent="0.25">
      <c r="AI892" s="278" t="str">
        <f t="shared" si="15"/>
        <v>41869TE (ΟΑ ΚΟΥΦΑΛΙΩΝ)154Sα16</v>
      </c>
      <c r="AJ892" s="287">
        <v>41869</v>
      </c>
      <c r="AK892" s="280" t="s">
        <v>992</v>
      </c>
      <c r="AL892" s="281">
        <v>154</v>
      </c>
      <c r="AM892" s="282" t="s">
        <v>578</v>
      </c>
      <c r="AN892" s="283" t="s">
        <v>906</v>
      </c>
      <c r="AO892" s="283" t="s">
        <v>1636</v>
      </c>
      <c r="AP892" s="283">
        <v>7</v>
      </c>
      <c r="AQ892" s="567">
        <v>891</v>
      </c>
    </row>
    <row r="893" spans="35:43" x14ac:dyDescent="0.25">
      <c r="AI893" s="278" t="str">
        <f t="shared" si="15"/>
        <v>41869TE (ΟΑ ΚΟΥΦΑΛΙΩΝ)154Dα16</v>
      </c>
      <c r="AJ893" s="287">
        <v>41869</v>
      </c>
      <c r="AK893" s="280" t="s">
        <v>992</v>
      </c>
      <c r="AL893" s="281">
        <v>154</v>
      </c>
      <c r="AM893" s="282" t="s">
        <v>578</v>
      </c>
      <c r="AN893" s="283" t="s">
        <v>913</v>
      </c>
      <c r="AO893" s="283" t="s">
        <v>1636</v>
      </c>
      <c r="AP893" s="283">
        <v>15</v>
      </c>
      <c r="AQ893" s="567">
        <v>892</v>
      </c>
    </row>
    <row r="894" spans="35:43" x14ac:dyDescent="0.25">
      <c r="AI894" s="278" t="str">
        <f t="shared" si="15"/>
        <v>41869TE (ΟΑ ΚΟΥΦΑΛΙΩΝ)154Sκ16</v>
      </c>
      <c r="AJ894" s="287">
        <v>41869</v>
      </c>
      <c r="AK894" s="280" t="s">
        <v>992</v>
      </c>
      <c r="AL894" s="281">
        <v>154</v>
      </c>
      <c r="AM894" s="282" t="s">
        <v>578</v>
      </c>
      <c r="AN894" s="283" t="s">
        <v>906</v>
      </c>
      <c r="AO894" s="283" t="s">
        <v>1640</v>
      </c>
      <c r="AP894" s="283">
        <v>11</v>
      </c>
      <c r="AQ894" s="567">
        <v>893</v>
      </c>
    </row>
    <row r="895" spans="35:43" x14ac:dyDescent="0.25">
      <c r="AI895" s="278" t="str">
        <f t="shared" si="15"/>
        <v>41869TE (ΟΑ ΚΟΥΦΑΛΙΩΝ)154Dκ16</v>
      </c>
      <c r="AJ895" s="287">
        <v>41869</v>
      </c>
      <c r="AK895" s="280" t="s">
        <v>992</v>
      </c>
      <c r="AL895" s="281">
        <v>154</v>
      </c>
      <c r="AM895" s="282" t="s">
        <v>578</v>
      </c>
      <c r="AN895" s="283" t="s">
        <v>913</v>
      </c>
      <c r="AO895" s="283" t="s">
        <v>1640</v>
      </c>
      <c r="AP895" s="283">
        <v>19</v>
      </c>
      <c r="AQ895" s="567">
        <v>894</v>
      </c>
    </row>
    <row r="896" spans="35:43" x14ac:dyDescent="0.25">
      <c r="AI896" s="278" t="str">
        <f t="shared" si="15"/>
        <v>41876ITF (CANADIAN OPEN)14Sα18</v>
      </c>
      <c r="AJ896" s="287">
        <v>41876</v>
      </c>
      <c r="AK896" s="280" t="s">
        <v>1080</v>
      </c>
      <c r="AL896" s="281">
        <v>14</v>
      </c>
      <c r="AM896" s="282" t="s">
        <v>908</v>
      </c>
      <c r="AN896" s="283" t="s">
        <v>906</v>
      </c>
      <c r="AO896" s="283" t="s">
        <v>1637</v>
      </c>
      <c r="AP896" s="283">
        <v>8</v>
      </c>
      <c r="AQ896" s="567">
        <v>895</v>
      </c>
    </row>
    <row r="897" spans="35:43" x14ac:dyDescent="0.25">
      <c r="AI897" s="278" t="str">
        <f t="shared" si="15"/>
        <v>41876ITF (NEOCOM)14Sα18</v>
      </c>
      <c r="AJ897" s="287">
        <v>41876</v>
      </c>
      <c r="AK897" s="280" t="s">
        <v>1081</v>
      </c>
      <c r="AL897" s="281">
        <v>14</v>
      </c>
      <c r="AM897" s="282" t="s">
        <v>908</v>
      </c>
      <c r="AN897" s="283" t="s">
        <v>906</v>
      </c>
      <c r="AO897" s="283" t="s">
        <v>1637</v>
      </c>
      <c r="AP897" s="283">
        <v>8</v>
      </c>
      <c r="AQ897" s="567">
        <v>896</v>
      </c>
    </row>
    <row r="898" spans="35:43" x14ac:dyDescent="0.25">
      <c r="AI898" s="278" t="str">
        <f t="shared" si="15"/>
        <v>41876TE (JUGEND CUP)15Sα16</v>
      </c>
      <c r="AJ898" s="287">
        <v>41876</v>
      </c>
      <c r="AK898" s="280" t="s">
        <v>991</v>
      </c>
      <c r="AL898" s="281">
        <v>15</v>
      </c>
      <c r="AM898" s="282" t="s">
        <v>1699</v>
      </c>
      <c r="AN898" s="283" t="s">
        <v>906</v>
      </c>
      <c r="AO898" s="283" t="s">
        <v>1636</v>
      </c>
      <c r="AP898" s="283">
        <v>7</v>
      </c>
      <c r="AQ898" s="567">
        <v>897</v>
      </c>
    </row>
    <row r="899" spans="35:43" x14ac:dyDescent="0.25">
      <c r="AI899" s="278" t="str">
        <f t="shared" ref="AI899:AI962" si="16">AJ899&amp;AK899&amp;AL899&amp;AN899&amp;AO899</f>
        <v>41876TE (ΟΑ ΑΡΙΔΑΙΑΣ)185Sα16</v>
      </c>
      <c r="AJ899" s="287">
        <v>41876</v>
      </c>
      <c r="AK899" s="280" t="s">
        <v>994</v>
      </c>
      <c r="AL899" s="281">
        <v>185</v>
      </c>
      <c r="AM899" s="282" t="s">
        <v>289</v>
      </c>
      <c r="AN899" s="283" t="s">
        <v>906</v>
      </c>
      <c r="AO899" s="283" t="s">
        <v>1636</v>
      </c>
      <c r="AP899" s="283">
        <v>7</v>
      </c>
      <c r="AQ899" s="567">
        <v>898</v>
      </c>
    </row>
    <row r="900" spans="35:43" x14ac:dyDescent="0.25">
      <c r="AI900" s="278" t="str">
        <f t="shared" si="16"/>
        <v>41876TE (ΟΑ ΑΡΙΔΑΙΑΣ)185Dα16</v>
      </c>
      <c r="AJ900" s="287">
        <v>41876</v>
      </c>
      <c r="AK900" s="280" t="s">
        <v>994</v>
      </c>
      <c r="AL900" s="281">
        <v>185</v>
      </c>
      <c r="AM900" s="282" t="s">
        <v>289</v>
      </c>
      <c r="AN900" s="283" t="s">
        <v>913</v>
      </c>
      <c r="AO900" s="283" t="s">
        <v>1636</v>
      </c>
      <c r="AP900" s="283">
        <v>15</v>
      </c>
      <c r="AQ900" s="567">
        <v>899</v>
      </c>
    </row>
    <row r="901" spans="35:43" x14ac:dyDescent="0.25">
      <c r="AI901" s="278" t="str">
        <f t="shared" si="16"/>
        <v>41876TE (ΟΑ ΑΡΙΔΑΙΑΣ)185Sκ16</v>
      </c>
      <c r="AJ901" s="287">
        <v>41876</v>
      </c>
      <c r="AK901" s="280" t="s">
        <v>994</v>
      </c>
      <c r="AL901" s="281">
        <v>185</v>
      </c>
      <c r="AM901" s="282" t="s">
        <v>289</v>
      </c>
      <c r="AN901" s="283" t="s">
        <v>906</v>
      </c>
      <c r="AO901" s="283" t="s">
        <v>1640</v>
      </c>
      <c r="AP901" s="283">
        <v>11</v>
      </c>
      <c r="AQ901" s="567">
        <v>900</v>
      </c>
    </row>
    <row r="902" spans="35:43" x14ac:dyDescent="0.25">
      <c r="AI902" s="278" t="str">
        <f t="shared" si="16"/>
        <v>41876TE (ΟΑ ΑΡΙΔΑΙΑΣ)185Dκ16</v>
      </c>
      <c r="AJ902" s="287">
        <v>41876</v>
      </c>
      <c r="AK902" s="280" t="s">
        <v>994</v>
      </c>
      <c r="AL902" s="281">
        <v>185</v>
      </c>
      <c r="AM902" s="282" t="s">
        <v>289</v>
      </c>
      <c r="AN902" s="283" t="s">
        <v>913</v>
      </c>
      <c r="AO902" s="283" t="s">
        <v>1640</v>
      </c>
      <c r="AP902" s="283">
        <v>19</v>
      </c>
      <c r="AQ902" s="567">
        <v>901</v>
      </c>
    </row>
    <row r="903" spans="35:43" x14ac:dyDescent="0.25">
      <c r="AI903" s="278" t="str">
        <f t="shared" si="16"/>
        <v>41883ITF (APHRODITE)14Sα18</v>
      </c>
      <c r="AJ903" s="287">
        <v>41883</v>
      </c>
      <c r="AK903" s="280" t="s">
        <v>1082</v>
      </c>
      <c r="AL903" s="281">
        <v>14</v>
      </c>
      <c r="AM903" s="282" t="s">
        <v>908</v>
      </c>
      <c r="AN903" s="283" t="s">
        <v>906</v>
      </c>
      <c r="AO903" s="283" t="s">
        <v>1637</v>
      </c>
      <c r="AP903" s="283">
        <v>8</v>
      </c>
      <c r="AQ903" s="567">
        <v>902</v>
      </c>
    </row>
    <row r="904" spans="35:43" x14ac:dyDescent="0.25">
      <c r="AI904" s="278" t="str">
        <f t="shared" si="16"/>
        <v>41883ITF (APHRODITE)14Sκ18</v>
      </c>
      <c r="AJ904" s="287">
        <v>41883</v>
      </c>
      <c r="AK904" s="280" t="s">
        <v>1082</v>
      </c>
      <c r="AL904" s="281">
        <v>14</v>
      </c>
      <c r="AM904" s="282" t="s">
        <v>908</v>
      </c>
      <c r="AN904" s="283" t="s">
        <v>906</v>
      </c>
      <c r="AO904" s="283" t="s">
        <v>1641</v>
      </c>
      <c r="AP904" s="283">
        <v>12</v>
      </c>
      <c r="AQ904" s="567">
        <v>903</v>
      </c>
    </row>
    <row r="905" spans="35:43" x14ac:dyDescent="0.25">
      <c r="AI905" s="278" t="str">
        <f t="shared" si="16"/>
        <v>41883ITF (NEOCOM)14Sκ18</v>
      </c>
      <c r="AJ905" s="287">
        <v>41883</v>
      </c>
      <c r="AK905" s="280" t="s">
        <v>1081</v>
      </c>
      <c r="AL905" s="281">
        <v>14</v>
      </c>
      <c r="AM905" s="282" t="s">
        <v>908</v>
      </c>
      <c r="AN905" s="283" t="s">
        <v>906</v>
      </c>
      <c r="AO905" s="283" t="s">
        <v>1641</v>
      </c>
      <c r="AP905" s="283">
        <v>12</v>
      </c>
      <c r="AQ905" s="567">
        <v>904</v>
      </c>
    </row>
    <row r="906" spans="35:43" x14ac:dyDescent="0.25">
      <c r="AI906" s="278" t="str">
        <f t="shared" si="16"/>
        <v>41883ITF (PANCEVO)14Sκ18</v>
      </c>
      <c r="AJ906" s="287">
        <v>41883</v>
      </c>
      <c r="AK906" s="280" t="s">
        <v>1083</v>
      </c>
      <c r="AL906" s="281">
        <v>14</v>
      </c>
      <c r="AM906" s="282" t="s">
        <v>908</v>
      </c>
      <c r="AN906" s="283" t="s">
        <v>906</v>
      </c>
      <c r="AO906" s="283" t="s">
        <v>1641</v>
      </c>
      <c r="AP906" s="283">
        <v>12</v>
      </c>
      <c r="AQ906" s="567">
        <v>905</v>
      </c>
    </row>
    <row r="907" spans="35:43" x14ac:dyDescent="0.25">
      <c r="AI907" s="278" t="str">
        <f t="shared" si="16"/>
        <v>41883ITF (PANCEVO)14Dκ18</v>
      </c>
      <c r="AJ907" s="287">
        <v>41883</v>
      </c>
      <c r="AK907" s="280" t="s">
        <v>1083</v>
      </c>
      <c r="AL907" s="281">
        <v>14</v>
      </c>
      <c r="AM907" s="282" t="s">
        <v>908</v>
      </c>
      <c r="AN907" s="283" t="s">
        <v>913</v>
      </c>
      <c r="AO907" s="283" t="s">
        <v>1641</v>
      </c>
      <c r="AP907" s="283">
        <v>20</v>
      </c>
      <c r="AQ907" s="567">
        <v>906</v>
      </c>
    </row>
    <row r="908" spans="35:43" x14ac:dyDescent="0.25">
      <c r="AI908" s="278" t="str">
        <f t="shared" si="16"/>
        <v>41883TE (NAT.PARK)15Sκ14</v>
      </c>
      <c r="AJ908" s="287">
        <v>41883</v>
      </c>
      <c r="AK908" s="280" t="s">
        <v>984</v>
      </c>
      <c r="AL908" s="281">
        <v>15</v>
      </c>
      <c r="AM908" s="282" t="s">
        <v>1699</v>
      </c>
      <c r="AN908" s="283" t="s">
        <v>906</v>
      </c>
      <c r="AO908" s="283" t="s">
        <v>1639</v>
      </c>
      <c r="AP908" s="283">
        <v>10</v>
      </c>
      <c r="AQ908" s="567">
        <v>907</v>
      </c>
    </row>
    <row r="909" spans="35:43" x14ac:dyDescent="0.25">
      <c r="AI909" s="278" t="str">
        <f t="shared" si="16"/>
        <v>41883TE (NAT.PARK)15Dκ14</v>
      </c>
      <c r="AJ909" s="287">
        <v>41883</v>
      </c>
      <c r="AK909" s="280" t="s">
        <v>984</v>
      </c>
      <c r="AL909" s="281">
        <v>15</v>
      </c>
      <c r="AM909" s="282" t="s">
        <v>1699</v>
      </c>
      <c r="AN909" s="283" t="s">
        <v>913</v>
      </c>
      <c r="AO909" s="283" t="s">
        <v>1639</v>
      </c>
      <c r="AP909" s="283">
        <v>18</v>
      </c>
      <c r="AQ909" s="567">
        <v>908</v>
      </c>
    </row>
    <row r="910" spans="35:43" x14ac:dyDescent="0.25">
      <c r="AI910" s="278" t="str">
        <f t="shared" si="16"/>
        <v>41883TE (NAT.SPORT)15Sκ14</v>
      </c>
      <c r="AJ910" s="287">
        <v>41883</v>
      </c>
      <c r="AK910" s="280" t="s">
        <v>1084</v>
      </c>
      <c r="AL910" s="281">
        <v>15</v>
      </c>
      <c r="AM910" s="282" t="s">
        <v>1699</v>
      </c>
      <c r="AN910" s="283" t="s">
        <v>906</v>
      </c>
      <c r="AO910" s="283" t="s">
        <v>1639</v>
      </c>
      <c r="AP910" s="283">
        <v>10</v>
      </c>
      <c r="AQ910" s="567">
        <v>909</v>
      </c>
    </row>
    <row r="911" spans="35:43" x14ac:dyDescent="0.25">
      <c r="AI911" s="278" t="str">
        <f t="shared" si="16"/>
        <v>41883TE (NAT.SPORT)15Dκ14</v>
      </c>
      <c r="AJ911" s="287">
        <v>41883</v>
      </c>
      <c r="AK911" s="280" t="s">
        <v>1084</v>
      </c>
      <c r="AL911" s="281">
        <v>15</v>
      </c>
      <c r="AM911" s="282" t="s">
        <v>1699</v>
      </c>
      <c r="AN911" s="283" t="s">
        <v>913</v>
      </c>
      <c r="AO911" s="283" t="s">
        <v>1639</v>
      </c>
      <c r="AP911" s="283">
        <v>18</v>
      </c>
      <c r="AQ911" s="567">
        <v>910</v>
      </c>
    </row>
    <row r="912" spans="35:43" x14ac:dyDescent="0.25">
      <c r="AI912" s="278" t="str">
        <f t="shared" si="16"/>
        <v>41883TE (Nation.Park)15Sκ14</v>
      </c>
      <c r="AJ912" s="287">
        <v>41883</v>
      </c>
      <c r="AK912" s="280" t="s">
        <v>1085</v>
      </c>
      <c r="AL912" s="281">
        <v>15</v>
      </c>
      <c r="AM912" s="282" t="s">
        <v>1699</v>
      </c>
      <c r="AN912" s="283" t="s">
        <v>906</v>
      </c>
      <c r="AO912" s="283" t="s">
        <v>1639</v>
      </c>
      <c r="AP912" s="283">
        <v>10</v>
      </c>
      <c r="AQ912" s="567">
        <v>911</v>
      </c>
    </row>
    <row r="913" spans="35:43" x14ac:dyDescent="0.25">
      <c r="AI913" s="278" t="str">
        <f t="shared" si="16"/>
        <v>41887Ε2δ (Β)130Sα12</v>
      </c>
      <c r="AJ913" s="287">
        <v>41887</v>
      </c>
      <c r="AK913" s="280" t="s">
        <v>1086</v>
      </c>
      <c r="AL913" s="281">
        <v>130</v>
      </c>
      <c r="AM913" s="282" t="s">
        <v>200</v>
      </c>
      <c r="AN913" s="283" t="s">
        <v>906</v>
      </c>
      <c r="AO913" s="283" t="s">
        <v>1634</v>
      </c>
      <c r="AP913" s="283">
        <v>5</v>
      </c>
      <c r="AQ913" s="567">
        <v>912</v>
      </c>
    </row>
    <row r="914" spans="35:43" x14ac:dyDescent="0.25">
      <c r="AI914" s="278" t="str">
        <f t="shared" si="16"/>
        <v>41887Ε2δ (Β)130Dα12</v>
      </c>
      <c r="AJ914" s="287">
        <v>41887</v>
      </c>
      <c r="AK914" s="280" t="s">
        <v>1086</v>
      </c>
      <c r="AL914" s="281">
        <v>130</v>
      </c>
      <c r="AM914" s="282" t="s">
        <v>200</v>
      </c>
      <c r="AN914" s="283" t="s">
        <v>913</v>
      </c>
      <c r="AO914" s="283" t="s">
        <v>1634</v>
      </c>
      <c r="AP914" s="283">
        <v>13</v>
      </c>
      <c r="AQ914" s="567">
        <v>913</v>
      </c>
    </row>
    <row r="915" spans="35:43" x14ac:dyDescent="0.25">
      <c r="AI915" s="278" t="str">
        <f t="shared" si="16"/>
        <v>41887Ε2δ (Β)130Sα14</v>
      </c>
      <c r="AJ915" s="287">
        <v>41887</v>
      </c>
      <c r="AK915" s="280" t="s">
        <v>1086</v>
      </c>
      <c r="AL915" s="281">
        <v>130</v>
      </c>
      <c r="AM915" s="282" t="s">
        <v>200</v>
      </c>
      <c r="AN915" s="283" t="s">
        <v>906</v>
      </c>
      <c r="AO915" s="283" t="s">
        <v>1635</v>
      </c>
      <c r="AP915" s="283">
        <v>6</v>
      </c>
      <c r="AQ915" s="567">
        <v>914</v>
      </c>
    </row>
    <row r="916" spans="35:43" x14ac:dyDescent="0.25">
      <c r="AI916" s="278" t="str">
        <f t="shared" si="16"/>
        <v>41887Ε2δ (Β)130Dα14</v>
      </c>
      <c r="AJ916" s="287">
        <v>41887</v>
      </c>
      <c r="AK916" s="280" t="s">
        <v>1086</v>
      </c>
      <c r="AL916" s="281">
        <v>130</v>
      </c>
      <c r="AM916" s="282" t="s">
        <v>200</v>
      </c>
      <c r="AN916" s="283" t="s">
        <v>913</v>
      </c>
      <c r="AO916" s="283" t="s">
        <v>1635</v>
      </c>
      <c r="AP916" s="283">
        <v>14</v>
      </c>
      <c r="AQ916" s="567">
        <v>915</v>
      </c>
    </row>
    <row r="917" spans="35:43" x14ac:dyDescent="0.25">
      <c r="AI917" s="278" t="str">
        <f t="shared" si="16"/>
        <v>41887Ε2δ (Β)130Sα16</v>
      </c>
      <c r="AJ917" s="287">
        <v>41887</v>
      </c>
      <c r="AK917" s="280" t="s">
        <v>1086</v>
      </c>
      <c r="AL917" s="281">
        <v>130</v>
      </c>
      <c r="AM917" s="282" t="s">
        <v>200</v>
      </c>
      <c r="AN917" s="283" t="s">
        <v>906</v>
      </c>
      <c r="AO917" s="283" t="s">
        <v>1636</v>
      </c>
      <c r="AP917" s="283">
        <v>7</v>
      </c>
      <c r="AQ917" s="567">
        <v>916</v>
      </c>
    </row>
    <row r="918" spans="35:43" x14ac:dyDescent="0.25">
      <c r="AI918" s="278" t="str">
        <f t="shared" si="16"/>
        <v>41887Ε2δ (Β)130Dα16</v>
      </c>
      <c r="AJ918" s="287">
        <v>41887</v>
      </c>
      <c r="AK918" s="280" t="s">
        <v>1086</v>
      </c>
      <c r="AL918" s="281">
        <v>130</v>
      </c>
      <c r="AM918" s="282" t="s">
        <v>200</v>
      </c>
      <c r="AN918" s="283" t="s">
        <v>913</v>
      </c>
      <c r="AO918" s="283" t="s">
        <v>1636</v>
      </c>
      <c r="AP918" s="283">
        <v>15</v>
      </c>
      <c r="AQ918" s="567">
        <v>917</v>
      </c>
    </row>
    <row r="919" spans="35:43" x14ac:dyDescent="0.25">
      <c r="AI919" s="278" t="str">
        <f t="shared" si="16"/>
        <v>41887Ε2δ (Β)130Sκ12</v>
      </c>
      <c r="AJ919" s="287">
        <v>41887</v>
      </c>
      <c r="AK919" s="280" t="s">
        <v>1086</v>
      </c>
      <c r="AL919" s="281">
        <v>130</v>
      </c>
      <c r="AM919" s="282" t="s">
        <v>200</v>
      </c>
      <c r="AN919" s="283" t="s">
        <v>906</v>
      </c>
      <c r="AO919" s="283" t="s">
        <v>1638</v>
      </c>
      <c r="AP919" s="283">
        <v>9</v>
      </c>
      <c r="AQ919" s="567">
        <v>918</v>
      </c>
    </row>
    <row r="920" spans="35:43" x14ac:dyDescent="0.25">
      <c r="AI920" s="278" t="str">
        <f t="shared" si="16"/>
        <v>41887Ε2δ (Β)130Dκ12</v>
      </c>
      <c r="AJ920" s="287">
        <v>41887</v>
      </c>
      <c r="AK920" s="280" t="s">
        <v>1086</v>
      </c>
      <c r="AL920" s="281">
        <v>130</v>
      </c>
      <c r="AM920" s="282" t="s">
        <v>200</v>
      </c>
      <c r="AN920" s="283" t="s">
        <v>913</v>
      </c>
      <c r="AO920" s="283" t="s">
        <v>1638</v>
      </c>
      <c r="AP920" s="283">
        <v>17</v>
      </c>
      <c r="AQ920" s="567">
        <v>919</v>
      </c>
    </row>
    <row r="921" spans="35:43" x14ac:dyDescent="0.25">
      <c r="AI921" s="278" t="str">
        <f t="shared" si="16"/>
        <v>41887Ε2δ (Β)130Sκ14</v>
      </c>
      <c r="AJ921" s="287">
        <v>41887</v>
      </c>
      <c r="AK921" s="280" t="s">
        <v>1086</v>
      </c>
      <c r="AL921" s="281">
        <v>130</v>
      </c>
      <c r="AM921" s="282" t="s">
        <v>200</v>
      </c>
      <c r="AN921" s="283" t="s">
        <v>906</v>
      </c>
      <c r="AO921" s="283" t="s">
        <v>1639</v>
      </c>
      <c r="AP921" s="283">
        <v>10</v>
      </c>
      <c r="AQ921" s="567">
        <v>920</v>
      </c>
    </row>
    <row r="922" spans="35:43" x14ac:dyDescent="0.25">
      <c r="AI922" s="278" t="str">
        <f t="shared" si="16"/>
        <v>41887Ε2δ (Β)130Dκ14</v>
      </c>
      <c r="AJ922" s="287">
        <v>41887</v>
      </c>
      <c r="AK922" s="280" t="s">
        <v>1086</v>
      </c>
      <c r="AL922" s="281">
        <v>130</v>
      </c>
      <c r="AM922" s="282" t="s">
        <v>200</v>
      </c>
      <c r="AN922" s="283" t="s">
        <v>913</v>
      </c>
      <c r="AO922" s="283" t="s">
        <v>1639</v>
      </c>
      <c r="AP922" s="283">
        <v>18</v>
      </c>
      <c r="AQ922" s="567">
        <v>921</v>
      </c>
    </row>
    <row r="923" spans="35:43" x14ac:dyDescent="0.25">
      <c r="AI923" s="278" t="str">
        <f t="shared" si="16"/>
        <v>41887Ε2δ (Β)130Sκ16</v>
      </c>
      <c r="AJ923" s="287">
        <v>41887</v>
      </c>
      <c r="AK923" s="280" t="s">
        <v>1086</v>
      </c>
      <c r="AL923" s="281">
        <v>130</v>
      </c>
      <c r="AM923" s="282" t="s">
        <v>200</v>
      </c>
      <c r="AN923" s="283" t="s">
        <v>906</v>
      </c>
      <c r="AO923" s="283" t="s">
        <v>1640</v>
      </c>
      <c r="AP923" s="283">
        <v>11</v>
      </c>
      <c r="AQ923" s="567">
        <v>922</v>
      </c>
    </row>
    <row r="924" spans="35:43" x14ac:dyDescent="0.25">
      <c r="AI924" s="278" t="str">
        <f t="shared" si="16"/>
        <v>41887Ε2δ (Ε)244Sα12</v>
      </c>
      <c r="AJ924" s="287">
        <v>41887</v>
      </c>
      <c r="AK924" s="280" t="s">
        <v>1087</v>
      </c>
      <c r="AL924" s="281">
        <v>244</v>
      </c>
      <c r="AM924" s="282" t="s">
        <v>325</v>
      </c>
      <c r="AN924" s="283" t="s">
        <v>906</v>
      </c>
      <c r="AO924" s="283" t="s">
        <v>1634</v>
      </c>
      <c r="AP924" s="283">
        <v>5</v>
      </c>
      <c r="AQ924" s="567">
        <v>923</v>
      </c>
    </row>
    <row r="925" spans="35:43" x14ac:dyDescent="0.25">
      <c r="AI925" s="278" t="str">
        <f t="shared" si="16"/>
        <v>41887Ε2δ (Ε)244Dα12</v>
      </c>
      <c r="AJ925" s="287">
        <v>41887</v>
      </c>
      <c r="AK925" s="280" t="s">
        <v>1087</v>
      </c>
      <c r="AL925" s="281">
        <v>244</v>
      </c>
      <c r="AM925" s="282" t="s">
        <v>325</v>
      </c>
      <c r="AN925" s="283" t="s">
        <v>913</v>
      </c>
      <c r="AO925" s="283" t="s">
        <v>1634</v>
      </c>
      <c r="AP925" s="283">
        <v>13</v>
      </c>
      <c r="AQ925" s="567">
        <v>924</v>
      </c>
    </row>
    <row r="926" spans="35:43" x14ac:dyDescent="0.25">
      <c r="AI926" s="278" t="str">
        <f t="shared" si="16"/>
        <v>41887Ε2δ (Ε)244Sα16</v>
      </c>
      <c r="AJ926" s="287">
        <v>41887</v>
      </c>
      <c r="AK926" s="280" t="s">
        <v>1087</v>
      </c>
      <c r="AL926" s="281">
        <v>244</v>
      </c>
      <c r="AM926" s="282" t="s">
        <v>325</v>
      </c>
      <c r="AN926" s="283" t="s">
        <v>906</v>
      </c>
      <c r="AO926" s="283" t="s">
        <v>1636</v>
      </c>
      <c r="AP926" s="283">
        <v>7</v>
      </c>
      <c r="AQ926" s="567">
        <v>927</v>
      </c>
    </row>
    <row r="927" spans="35:43" x14ac:dyDescent="0.25">
      <c r="AI927" s="278" t="str">
        <f t="shared" si="16"/>
        <v>41887Ε2δ (Ε)244Sκ12</v>
      </c>
      <c r="AJ927" s="287">
        <v>41887</v>
      </c>
      <c r="AK927" s="280" t="s">
        <v>1087</v>
      </c>
      <c r="AL927" s="281">
        <v>244</v>
      </c>
      <c r="AM927" s="282" t="s">
        <v>325</v>
      </c>
      <c r="AN927" s="283" t="s">
        <v>906</v>
      </c>
      <c r="AO927" s="283" t="s">
        <v>1638</v>
      </c>
      <c r="AP927" s="283">
        <v>9</v>
      </c>
      <c r="AQ927" s="567">
        <v>928</v>
      </c>
    </row>
    <row r="928" spans="35:43" x14ac:dyDescent="0.25">
      <c r="AI928" s="278" t="str">
        <f t="shared" si="16"/>
        <v>41887Ε2δ (Ε)244Sκ16</v>
      </c>
      <c r="AJ928" s="287">
        <v>41887</v>
      </c>
      <c r="AK928" s="280" t="s">
        <v>1087</v>
      </c>
      <c r="AL928" s="281">
        <v>244</v>
      </c>
      <c r="AM928" s="282" t="s">
        <v>325</v>
      </c>
      <c r="AN928" s="283" t="s">
        <v>906</v>
      </c>
      <c r="AO928" s="283" t="s">
        <v>1640</v>
      </c>
      <c r="AP928" s="283">
        <v>11</v>
      </c>
      <c r="AQ928" s="567">
        <v>931</v>
      </c>
    </row>
    <row r="929" spans="35:43" x14ac:dyDescent="0.25">
      <c r="AI929" s="278" t="str">
        <f t="shared" si="16"/>
        <v>41887Ε2δ (Ε)256Sα14</v>
      </c>
      <c r="AJ929" s="287">
        <v>41887</v>
      </c>
      <c r="AK929" s="280" t="s">
        <v>1087</v>
      </c>
      <c r="AL929" s="281">
        <v>256</v>
      </c>
      <c r="AM929" s="282" t="s">
        <v>391</v>
      </c>
      <c r="AN929" s="283" t="s">
        <v>906</v>
      </c>
      <c r="AO929" s="283" t="s">
        <v>1635</v>
      </c>
      <c r="AP929" s="283">
        <v>6</v>
      </c>
      <c r="AQ929" s="567">
        <v>925</v>
      </c>
    </row>
    <row r="930" spans="35:43" x14ac:dyDescent="0.25">
      <c r="AI930" s="278" t="str">
        <f t="shared" si="16"/>
        <v>41887Ε2δ (Ε)256Dα14</v>
      </c>
      <c r="AJ930" s="287">
        <v>41887</v>
      </c>
      <c r="AK930" s="280" t="s">
        <v>1087</v>
      </c>
      <c r="AL930" s="281">
        <v>256</v>
      </c>
      <c r="AM930" s="282" t="s">
        <v>391</v>
      </c>
      <c r="AN930" s="283" t="s">
        <v>913</v>
      </c>
      <c r="AO930" s="283" t="s">
        <v>1635</v>
      </c>
      <c r="AP930" s="283">
        <v>14</v>
      </c>
      <c r="AQ930" s="567">
        <v>926</v>
      </c>
    </row>
    <row r="931" spans="35:43" x14ac:dyDescent="0.25">
      <c r="AI931" s="278" t="str">
        <f t="shared" si="16"/>
        <v>41887Ε2δ (Ε)256Sκ14</v>
      </c>
      <c r="AJ931" s="287">
        <v>41887</v>
      </c>
      <c r="AK931" s="280" t="s">
        <v>1087</v>
      </c>
      <c r="AL931" s="281">
        <v>256</v>
      </c>
      <c r="AM931" s="282" t="s">
        <v>391</v>
      </c>
      <c r="AN931" s="283" t="s">
        <v>906</v>
      </c>
      <c r="AO931" s="283" t="s">
        <v>1639</v>
      </c>
      <c r="AP931" s="283">
        <v>10</v>
      </c>
      <c r="AQ931" s="567">
        <v>929</v>
      </c>
    </row>
    <row r="932" spans="35:43" x14ac:dyDescent="0.25">
      <c r="AI932" s="278" t="str">
        <f t="shared" si="16"/>
        <v>41887Ε2δ (Ε)256Dκ14</v>
      </c>
      <c r="AJ932" s="287">
        <v>41887</v>
      </c>
      <c r="AK932" s="280" t="s">
        <v>1087</v>
      </c>
      <c r="AL932" s="281">
        <v>256</v>
      </c>
      <c r="AM932" s="282" t="s">
        <v>391</v>
      </c>
      <c r="AN932" s="283" t="s">
        <v>913</v>
      </c>
      <c r="AO932" s="283" t="s">
        <v>1639</v>
      </c>
      <c r="AP932" s="283">
        <v>18</v>
      </c>
      <c r="AQ932" s="567">
        <v>930</v>
      </c>
    </row>
    <row r="933" spans="35:43" x14ac:dyDescent="0.25">
      <c r="AI933" s="278" t="str">
        <f t="shared" si="16"/>
        <v>41887Ε2δ (Ζ)307Sα12</v>
      </c>
      <c r="AJ933" s="287">
        <v>41887</v>
      </c>
      <c r="AK933" s="280" t="s">
        <v>1088</v>
      </c>
      <c r="AL933" s="281">
        <v>307</v>
      </c>
      <c r="AM933" s="282" t="s">
        <v>342</v>
      </c>
      <c r="AN933" s="283" t="s">
        <v>906</v>
      </c>
      <c r="AO933" s="283" t="s">
        <v>1634</v>
      </c>
      <c r="AP933" s="283">
        <v>5</v>
      </c>
      <c r="AQ933" s="567">
        <v>932</v>
      </c>
    </row>
    <row r="934" spans="35:43" x14ac:dyDescent="0.25">
      <c r="AI934" s="278" t="str">
        <f t="shared" si="16"/>
        <v>41887Ε2δ (Ζ)307Dα12</v>
      </c>
      <c r="AJ934" s="287">
        <v>41887</v>
      </c>
      <c r="AK934" s="280" t="s">
        <v>1088</v>
      </c>
      <c r="AL934" s="281">
        <v>307</v>
      </c>
      <c r="AM934" s="282" t="s">
        <v>342</v>
      </c>
      <c r="AN934" s="283" t="s">
        <v>913</v>
      </c>
      <c r="AO934" s="283" t="s">
        <v>1634</v>
      </c>
      <c r="AP934" s="283">
        <v>13</v>
      </c>
      <c r="AQ934" s="567">
        <v>933</v>
      </c>
    </row>
    <row r="935" spans="35:43" x14ac:dyDescent="0.25">
      <c r="AI935" s="278" t="str">
        <f t="shared" si="16"/>
        <v>41887Ε2δ (Ζ)307Sα16</v>
      </c>
      <c r="AJ935" s="287">
        <v>41887</v>
      </c>
      <c r="AK935" s="280" t="s">
        <v>1088</v>
      </c>
      <c r="AL935" s="281">
        <v>307</v>
      </c>
      <c r="AM935" s="282" t="s">
        <v>342</v>
      </c>
      <c r="AN935" s="283" t="s">
        <v>906</v>
      </c>
      <c r="AO935" s="283" t="s">
        <v>1636</v>
      </c>
      <c r="AP935" s="283">
        <v>7</v>
      </c>
      <c r="AQ935" s="567">
        <v>936</v>
      </c>
    </row>
    <row r="936" spans="35:43" x14ac:dyDescent="0.25">
      <c r="AI936" s="278" t="str">
        <f t="shared" si="16"/>
        <v>41887Ε2δ (Ζ)307Sκ12</v>
      </c>
      <c r="AJ936" s="287">
        <v>41887</v>
      </c>
      <c r="AK936" s="280" t="s">
        <v>1088</v>
      </c>
      <c r="AL936" s="281">
        <v>307</v>
      </c>
      <c r="AM936" s="282" t="s">
        <v>342</v>
      </c>
      <c r="AN936" s="283" t="s">
        <v>906</v>
      </c>
      <c r="AO936" s="283" t="s">
        <v>1638</v>
      </c>
      <c r="AP936" s="283">
        <v>9</v>
      </c>
      <c r="AQ936" s="567">
        <v>937</v>
      </c>
    </row>
    <row r="937" spans="35:43" x14ac:dyDescent="0.25">
      <c r="AI937" s="278" t="str">
        <f t="shared" si="16"/>
        <v>41887Ε2δ (Ζ)307Dκ12</v>
      </c>
      <c r="AJ937" s="287">
        <v>41887</v>
      </c>
      <c r="AK937" s="280" t="s">
        <v>1088</v>
      </c>
      <c r="AL937" s="281">
        <v>307</v>
      </c>
      <c r="AM937" s="282" t="s">
        <v>342</v>
      </c>
      <c r="AN937" s="283" t="s">
        <v>913</v>
      </c>
      <c r="AO937" s="283" t="s">
        <v>1638</v>
      </c>
      <c r="AP937" s="283">
        <v>17</v>
      </c>
      <c r="AQ937" s="567">
        <v>938</v>
      </c>
    </row>
    <row r="938" spans="35:43" x14ac:dyDescent="0.25">
      <c r="AI938" s="278" t="str">
        <f t="shared" si="16"/>
        <v>41887Ε2δ (Ζ)307Sκ16</v>
      </c>
      <c r="AJ938" s="287">
        <v>41887</v>
      </c>
      <c r="AK938" s="280" t="s">
        <v>1088</v>
      </c>
      <c r="AL938" s="281">
        <v>307</v>
      </c>
      <c r="AM938" s="282" t="s">
        <v>342</v>
      </c>
      <c r="AN938" s="283" t="s">
        <v>906</v>
      </c>
      <c r="AO938" s="283" t="s">
        <v>1640</v>
      </c>
      <c r="AP938" s="283">
        <v>11</v>
      </c>
      <c r="AQ938" s="567">
        <v>940</v>
      </c>
    </row>
    <row r="939" spans="35:43" x14ac:dyDescent="0.25">
      <c r="AI939" s="278" t="str">
        <f t="shared" si="16"/>
        <v>41887Ε2δ (Ζ)309Sα14</v>
      </c>
      <c r="AJ939" s="287">
        <v>41887</v>
      </c>
      <c r="AK939" s="280" t="s">
        <v>1088</v>
      </c>
      <c r="AL939" s="281">
        <v>309</v>
      </c>
      <c r="AM939" s="282" t="s">
        <v>349</v>
      </c>
      <c r="AN939" s="283" t="s">
        <v>906</v>
      </c>
      <c r="AO939" s="283" t="s">
        <v>1635</v>
      </c>
      <c r="AP939" s="283">
        <v>6</v>
      </c>
      <c r="AQ939" s="567">
        <v>934</v>
      </c>
    </row>
    <row r="940" spans="35:43" x14ac:dyDescent="0.25">
      <c r="AI940" s="278" t="str">
        <f t="shared" si="16"/>
        <v>41887Ε2δ (Ζ)309Dα14</v>
      </c>
      <c r="AJ940" s="287">
        <v>41887</v>
      </c>
      <c r="AK940" s="280" t="s">
        <v>1088</v>
      </c>
      <c r="AL940" s="281">
        <v>309</v>
      </c>
      <c r="AM940" s="282" t="s">
        <v>349</v>
      </c>
      <c r="AN940" s="283" t="s">
        <v>913</v>
      </c>
      <c r="AO940" s="283" t="s">
        <v>1635</v>
      </c>
      <c r="AP940" s="283">
        <v>14</v>
      </c>
      <c r="AQ940" s="567">
        <v>935</v>
      </c>
    </row>
    <row r="941" spans="35:43" x14ac:dyDescent="0.25">
      <c r="AI941" s="278" t="str">
        <f t="shared" si="16"/>
        <v>41887Ε2δ (Ζ)309Sκ14</v>
      </c>
      <c r="AJ941" s="287">
        <v>41887</v>
      </c>
      <c r="AK941" s="280" t="s">
        <v>1088</v>
      </c>
      <c r="AL941" s="281">
        <v>309</v>
      </c>
      <c r="AM941" s="282" t="s">
        <v>349</v>
      </c>
      <c r="AN941" s="283" t="s">
        <v>906</v>
      </c>
      <c r="AO941" s="283" t="s">
        <v>1639</v>
      </c>
      <c r="AP941" s="283">
        <v>10</v>
      </c>
      <c r="AQ941" s="567">
        <v>939</v>
      </c>
    </row>
    <row r="942" spans="35:43" x14ac:dyDescent="0.25">
      <c r="AI942" s="278" t="str">
        <f t="shared" si="16"/>
        <v>41890ITF (CANADIAN)14Sα18</v>
      </c>
      <c r="AJ942" s="287">
        <v>41890</v>
      </c>
      <c r="AK942" s="280" t="s">
        <v>1089</v>
      </c>
      <c r="AL942" s="281">
        <v>14</v>
      </c>
      <c r="AM942" s="282" t="s">
        <v>908</v>
      </c>
      <c r="AN942" s="283" t="s">
        <v>906</v>
      </c>
      <c r="AO942" s="283" t="s">
        <v>1637</v>
      </c>
      <c r="AP942" s="283">
        <v>8</v>
      </c>
      <c r="AQ942" s="567">
        <v>941</v>
      </c>
    </row>
    <row r="943" spans="35:43" x14ac:dyDescent="0.25">
      <c r="AI943" s="278" t="str">
        <f t="shared" si="16"/>
        <v>41890ITF (CANADIAN)14Dα18</v>
      </c>
      <c r="AJ943" s="287">
        <v>41890</v>
      </c>
      <c r="AK943" s="280" t="s">
        <v>1089</v>
      </c>
      <c r="AL943" s="281">
        <v>14</v>
      </c>
      <c r="AM943" s="282" t="s">
        <v>908</v>
      </c>
      <c r="AN943" s="283" t="s">
        <v>913</v>
      </c>
      <c r="AO943" s="283" t="s">
        <v>1637</v>
      </c>
      <c r="AP943" s="283">
        <v>16</v>
      </c>
      <c r="AQ943" s="567">
        <v>942</v>
      </c>
    </row>
    <row r="944" spans="35:43" x14ac:dyDescent="0.25">
      <c r="AI944" s="278" t="str">
        <f t="shared" si="16"/>
        <v>41890ITF (SMASH)14Dα18</v>
      </c>
      <c r="AJ944" s="287">
        <v>41890</v>
      </c>
      <c r="AK944" s="280" t="s">
        <v>1090</v>
      </c>
      <c r="AL944" s="281">
        <v>14</v>
      </c>
      <c r="AM944" s="282" t="s">
        <v>908</v>
      </c>
      <c r="AN944" s="283" t="s">
        <v>913</v>
      </c>
      <c r="AO944" s="283" t="s">
        <v>1637</v>
      </c>
      <c r="AP944" s="283">
        <v>16</v>
      </c>
      <c r="AQ944" s="567">
        <v>943</v>
      </c>
    </row>
    <row r="945" spans="35:43" x14ac:dyDescent="0.25">
      <c r="AI945" s="278" t="str">
        <f t="shared" si="16"/>
        <v>41890TE (NATIONAL)15Sκ16</v>
      </c>
      <c r="AJ945" s="287">
        <v>41890</v>
      </c>
      <c r="AK945" s="280" t="s">
        <v>1091</v>
      </c>
      <c r="AL945" s="281">
        <v>15</v>
      </c>
      <c r="AM945" s="282" t="s">
        <v>1699</v>
      </c>
      <c r="AN945" s="283" t="s">
        <v>906</v>
      </c>
      <c r="AO945" s="283" t="s">
        <v>1640</v>
      </c>
      <c r="AP945" s="283">
        <v>11</v>
      </c>
      <c r="AQ945" s="567">
        <v>944</v>
      </c>
    </row>
    <row r="946" spans="35:43" x14ac:dyDescent="0.25">
      <c r="AI946" s="278" t="str">
        <f t="shared" si="16"/>
        <v>41890TE (NATIONAL)15Dκ16</v>
      </c>
      <c r="AJ946" s="287">
        <v>41890</v>
      </c>
      <c r="AK946" s="280" t="s">
        <v>1091</v>
      </c>
      <c r="AL946" s="281">
        <v>15</v>
      </c>
      <c r="AM946" s="282" t="s">
        <v>1699</v>
      </c>
      <c r="AN946" s="283" t="s">
        <v>913</v>
      </c>
      <c r="AO946" s="283" t="s">
        <v>1640</v>
      </c>
      <c r="AP946" s="283">
        <v>19</v>
      </c>
      <c r="AQ946" s="567">
        <v>945</v>
      </c>
    </row>
    <row r="947" spans="35:43" x14ac:dyDescent="0.25">
      <c r="AI947" s="278" t="str">
        <f t="shared" si="16"/>
        <v>41897ITF (NAT. SPORT)14Sκ18</v>
      </c>
      <c r="AJ947" s="287">
        <v>41897</v>
      </c>
      <c r="AK947" s="280" t="s">
        <v>1092</v>
      </c>
      <c r="AL947" s="281">
        <v>14</v>
      </c>
      <c r="AM947" s="282" t="s">
        <v>908</v>
      </c>
      <c r="AN947" s="283" t="s">
        <v>906</v>
      </c>
      <c r="AO947" s="283" t="s">
        <v>1641</v>
      </c>
      <c r="AP947" s="283">
        <v>12</v>
      </c>
      <c r="AQ947" s="567">
        <v>946</v>
      </c>
    </row>
    <row r="948" spans="35:43" x14ac:dyDescent="0.25">
      <c r="AI948" s="278" t="str">
        <f t="shared" si="16"/>
        <v>41897ITF (SOLAIMANEYAH)14Dα18</v>
      </c>
      <c r="AJ948" s="287">
        <v>41897</v>
      </c>
      <c r="AK948" s="280" t="s">
        <v>1093</v>
      </c>
      <c r="AL948" s="281">
        <v>14</v>
      </c>
      <c r="AM948" s="282" t="s">
        <v>908</v>
      </c>
      <c r="AN948" s="283" t="s">
        <v>913</v>
      </c>
      <c r="AO948" s="283" t="s">
        <v>1637</v>
      </c>
      <c r="AP948" s="283">
        <v>16</v>
      </c>
      <c r="AQ948" s="567">
        <v>947</v>
      </c>
    </row>
    <row r="949" spans="35:43" x14ac:dyDescent="0.25">
      <c r="AI949" s="278" t="str">
        <f t="shared" si="16"/>
        <v>41900Ε1γ (ΣΤ)261Sα12</v>
      </c>
      <c r="AJ949" s="287">
        <v>41900</v>
      </c>
      <c r="AK949" s="280" t="s">
        <v>1094</v>
      </c>
      <c r="AL949" s="281">
        <v>261</v>
      </c>
      <c r="AM949" s="282" t="s">
        <v>145</v>
      </c>
      <c r="AN949" s="283" t="s">
        <v>906</v>
      </c>
      <c r="AO949" s="283" t="s">
        <v>1634</v>
      </c>
      <c r="AP949" s="283">
        <v>5</v>
      </c>
      <c r="AQ949" s="567">
        <v>948</v>
      </c>
    </row>
    <row r="950" spans="35:43" x14ac:dyDescent="0.25">
      <c r="AI950" s="278" t="str">
        <f t="shared" si="16"/>
        <v>41900Ε1γ (ΣΤ)261Dα12</v>
      </c>
      <c r="AJ950" s="287">
        <v>41900</v>
      </c>
      <c r="AK950" s="280" t="s">
        <v>1094</v>
      </c>
      <c r="AL950" s="281">
        <v>261</v>
      </c>
      <c r="AM950" s="282" t="s">
        <v>145</v>
      </c>
      <c r="AN950" s="283" t="s">
        <v>913</v>
      </c>
      <c r="AO950" s="283" t="s">
        <v>1634</v>
      </c>
      <c r="AP950" s="283">
        <v>13</v>
      </c>
      <c r="AQ950" s="567">
        <v>949</v>
      </c>
    </row>
    <row r="951" spans="35:43" x14ac:dyDescent="0.25">
      <c r="AI951" s="278" t="str">
        <f t="shared" si="16"/>
        <v>41900Ε1γ (ΣΤ)261Sα14</v>
      </c>
      <c r="AJ951" s="287">
        <v>41900</v>
      </c>
      <c r="AK951" s="280" t="s">
        <v>1094</v>
      </c>
      <c r="AL951" s="281">
        <v>261</v>
      </c>
      <c r="AM951" s="282" t="s">
        <v>145</v>
      </c>
      <c r="AN951" s="283" t="s">
        <v>906</v>
      </c>
      <c r="AO951" s="283" t="s">
        <v>1635</v>
      </c>
      <c r="AP951" s="283">
        <v>6</v>
      </c>
      <c r="AQ951" s="567">
        <v>950</v>
      </c>
    </row>
    <row r="952" spans="35:43" x14ac:dyDescent="0.25">
      <c r="AI952" s="278" t="str">
        <f t="shared" si="16"/>
        <v>41900Ε1γ (ΣΤ)261Dα14</v>
      </c>
      <c r="AJ952" s="287">
        <v>41900</v>
      </c>
      <c r="AK952" s="280" t="s">
        <v>1094</v>
      </c>
      <c r="AL952" s="281">
        <v>261</v>
      </c>
      <c r="AM952" s="282" t="s">
        <v>145</v>
      </c>
      <c r="AN952" s="283" t="s">
        <v>913</v>
      </c>
      <c r="AO952" s="283" t="s">
        <v>1635</v>
      </c>
      <c r="AP952" s="283">
        <v>14</v>
      </c>
      <c r="AQ952" s="567">
        <v>951</v>
      </c>
    </row>
    <row r="953" spans="35:43" x14ac:dyDescent="0.25">
      <c r="AI953" s="278" t="str">
        <f t="shared" si="16"/>
        <v>41900Ε1γ (ΣΤ)261Sα16</v>
      </c>
      <c r="AJ953" s="287">
        <v>41900</v>
      </c>
      <c r="AK953" s="280" t="s">
        <v>1094</v>
      </c>
      <c r="AL953" s="281">
        <v>261</v>
      </c>
      <c r="AM953" s="282" t="s">
        <v>145</v>
      </c>
      <c r="AN953" s="283" t="s">
        <v>906</v>
      </c>
      <c r="AO953" s="283" t="s">
        <v>1636</v>
      </c>
      <c r="AP953" s="283">
        <v>7</v>
      </c>
      <c r="AQ953" s="567">
        <v>952</v>
      </c>
    </row>
    <row r="954" spans="35:43" x14ac:dyDescent="0.25">
      <c r="AI954" s="278" t="str">
        <f t="shared" si="16"/>
        <v>41900Ε1γ (ΣΤ)261Dα16</v>
      </c>
      <c r="AJ954" s="287">
        <v>41900</v>
      </c>
      <c r="AK954" s="280" t="s">
        <v>1094</v>
      </c>
      <c r="AL954" s="281">
        <v>261</v>
      </c>
      <c r="AM954" s="282" t="s">
        <v>145</v>
      </c>
      <c r="AN954" s="283" t="s">
        <v>913</v>
      </c>
      <c r="AO954" s="283" t="s">
        <v>1636</v>
      </c>
      <c r="AP954" s="283">
        <v>15</v>
      </c>
      <c r="AQ954" s="567">
        <v>953</v>
      </c>
    </row>
    <row r="955" spans="35:43" x14ac:dyDescent="0.25">
      <c r="AI955" s="278" t="str">
        <f t="shared" si="16"/>
        <v>41900Ε1γ (ΣΤ)261Sα18</v>
      </c>
      <c r="AJ955" s="287">
        <v>41900</v>
      </c>
      <c r="AK955" s="280" t="s">
        <v>1094</v>
      </c>
      <c r="AL955" s="281">
        <v>261</v>
      </c>
      <c r="AM955" s="282" t="s">
        <v>145</v>
      </c>
      <c r="AN955" s="283" t="s">
        <v>906</v>
      </c>
      <c r="AO955" s="283" t="s">
        <v>1637</v>
      </c>
      <c r="AP955" s="283">
        <v>8</v>
      </c>
      <c r="AQ955" s="567">
        <v>954</v>
      </c>
    </row>
    <row r="956" spans="35:43" x14ac:dyDescent="0.25">
      <c r="AI956" s="278" t="str">
        <f t="shared" si="16"/>
        <v>41900Ε1γ (ΣΤ)261Dα18</v>
      </c>
      <c r="AJ956" s="287">
        <v>41900</v>
      </c>
      <c r="AK956" s="280" t="s">
        <v>1094</v>
      </c>
      <c r="AL956" s="281">
        <v>261</v>
      </c>
      <c r="AM956" s="282" t="s">
        <v>145</v>
      </c>
      <c r="AN956" s="283" t="s">
        <v>913</v>
      </c>
      <c r="AO956" s="283" t="s">
        <v>1637</v>
      </c>
      <c r="AP956" s="283">
        <v>16</v>
      </c>
      <c r="AQ956" s="567">
        <v>955</v>
      </c>
    </row>
    <row r="957" spans="35:43" x14ac:dyDescent="0.25">
      <c r="AI957" s="278" t="str">
        <f t="shared" si="16"/>
        <v>41900Ε1γ (ΣΤ)261Sκ12</v>
      </c>
      <c r="AJ957" s="287">
        <v>41900</v>
      </c>
      <c r="AK957" s="280" t="s">
        <v>1094</v>
      </c>
      <c r="AL957" s="281">
        <v>261</v>
      </c>
      <c r="AM957" s="282" t="s">
        <v>145</v>
      </c>
      <c r="AN957" s="283" t="s">
        <v>906</v>
      </c>
      <c r="AO957" s="283" t="s">
        <v>1638</v>
      </c>
      <c r="AP957" s="283">
        <v>9</v>
      </c>
      <c r="AQ957" s="567">
        <v>956</v>
      </c>
    </row>
    <row r="958" spans="35:43" x14ac:dyDescent="0.25">
      <c r="AI958" s="278" t="str">
        <f t="shared" si="16"/>
        <v>41900Ε1γ (ΣΤ)261Dκ12</v>
      </c>
      <c r="AJ958" s="287">
        <v>41900</v>
      </c>
      <c r="AK958" s="280" t="s">
        <v>1094</v>
      </c>
      <c r="AL958" s="281">
        <v>261</v>
      </c>
      <c r="AM958" s="282" t="s">
        <v>145</v>
      </c>
      <c r="AN958" s="283" t="s">
        <v>913</v>
      </c>
      <c r="AO958" s="283" t="s">
        <v>1638</v>
      </c>
      <c r="AP958" s="283">
        <v>17</v>
      </c>
      <c r="AQ958" s="567">
        <v>957</v>
      </c>
    </row>
    <row r="959" spans="35:43" x14ac:dyDescent="0.25">
      <c r="AI959" s="278" t="str">
        <f t="shared" si="16"/>
        <v>41900Ε1γ (ΣΤ)261Sκ14</v>
      </c>
      <c r="AJ959" s="287">
        <v>41900</v>
      </c>
      <c r="AK959" s="280" t="s">
        <v>1094</v>
      </c>
      <c r="AL959" s="281">
        <v>261</v>
      </c>
      <c r="AM959" s="282" t="s">
        <v>145</v>
      </c>
      <c r="AN959" s="283" t="s">
        <v>906</v>
      </c>
      <c r="AO959" s="283" t="s">
        <v>1639</v>
      </c>
      <c r="AP959" s="283">
        <v>10</v>
      </c>
      <c r="AQ959" s="567">
        <v>958</v>
      </c>
    </row>
    <row r="960" spans="35:43" x14ac:dyDescent="0.25">
      <c r="AI960" s="278" t="str">
        <f t="shared" si="16"/>
        <v>41900Ε1γ (ΣΤ)261Dκ14</v>
      </c>
      <c r="AJ960" s="287">
        <v>41900</v>
      </c>
      <c r="AK960" s="280" t="s">
        <v>1094</v>
      </c>
      <c r="AL960" s="281">
        <v>261</v>
      </c>
      <c r="AM960" s="282" t="s">
        <v>145</v>
      </c>
      <c r="AN960" s="283" t="s">
        <v>913</v>
      </c>
      <c r="AO960" s="283" t="s">
        <v>1639</v>
      </c>
      <c r="AP960" s="283">
        <v>18</v>
      </c>
      <c r="AQ960" s="567">
        <v>959</v>
      </c>
    </row>
    <row r="961" spans="35:43" x14ac:dyDescent="0.25">
      <c r="AI961" s="278" t="str">
        <f t="shared" si="16"/>
        <v>41900Ε1γ (ΣΤ)261Sκ16</v>
      </c>
      <c r="AJ961" s="287">
        <v>41900</v>
      </c>
      <c r="AK961" s="280" t="s">
        <v>1094</v>
      </c>
      <c r="AL961" s="281">
        <v>261</v>
      </c>
      <c r="AM961" s="282" t="s">
        <v>145</v>
      </c>
      <c r="AN961" s="283" t="s">
        <v>906</v>
      </c>
      <c r="AO961" s="283" t="s">
        <v>1640</v>
      </c>
      <c r="AP961" s="283">
        <v>11</v>
      </c>
      <c r="AQ961" s="567">
        <v>960</v>
      </c>
    </row>
    <row r="962" spans="35:43" x14ac:dyDescent="0.25">
      <c r="AI962" s="278" t="str">
        <f t="shared" si="16"/>
        <v>41900Ε1γ (ΣΤ)261Dκ16</v>
      </c>
      <c r="AJ962" s="287">
        <v>41900</v>
      </c>
      <c r="AK962" s="280" t="s">
        <v>1094</v>
      </c>
      <c r="AL962" s="281">
        <v>261</v>
      </c>
      <c r="AM962" s="282" t="s">
        <v>145</v>
      </c>
      <c r="AN962" s="283" t="s">
        <v>913</v>
      </c>
      <c r="AO962" s="283" t="s">
        <v>1640</v>
      </c>
      <c r="AP962" s="283">
        <v>19</v>
      </c>
      <c r="AQ962" s="567">
        <v>961</v>
      </c>
    </row>
    <row r="963" spans="35:43" x14ac:dyDescent="0.25">
      <c r="AI963" s="278" t="str">
        <f t="shared" ref="AI963:AI1026" si="17">AJ963&amp;AK963&amp;AL963&amp;AN963&amp;AO963</f>
        <v>41909Ε3γ (Α)2Sα12</v>
      </c>
      <c r="AJ963" s="287">
        <v>41909</v>
      </c>
      <c r="AK963" s="280" t="s">
        <v>1015</v>
      </c>
      <c r="AL963" s="281">
        <v>2</v>
      </c>
      <c r="AM963" s="282" t="s">
        <v>1702</v>
      </c>
      <c r="AN963" s="283" t="s">
        <v>906</v>
      </c>
      <c r="AO963" s="283" t="s">
        <v>1634</v>
      </c>
      <c r="AP963" s="283">
        <v>5</v>
      </c>
      <c r="AQ963" s="567">
        <v>962</v>
      </c>
    </row>
    <row r="964" spans="35:43" x14ac:dyDescent="0.25">
      <c r="AI964" s="278" t="str">
        <f t="shared" si="17"/>
        <v>41909Ε3γ (Α)2Sκ12</v>
      </c>
      <c r="AJ964" s="287">
        <v>41909</v>
      </c>
      <c r="AK964" s="280" t="s">
        <v>1015</v>
      </c>
      <c r="AL964" s="281">
        <v>2</v>
      </c>
      <c r="AM964" s="282" t="s">
        <v>1702</v>
      </c>
      <c r="AN964" s="283" t="s">
        <v>906</v>
      </c>
      <c r="AO964" s="283" t="s">
        <v>1638</v>
      </c>
      <c r="AP964" s="283">
        <v>9</v>
      </c>
      <c r="AQ964" s="567">
        <v>963</v>
      </c>
    </row>
    <row r="965" spans="35:43" x14ac:dyDescent="0.25">
      <c r="AI965" s="278" t="str">
        <f t="shared" si="17"/>
        <v>41909Ε3γ (Α)2Sκ14</v>
      </c>
      <c r="AJ965" s="287">
        <v>41909</v>
      </c>
      <c r="AK965" s="280" t="s">
        <v>1015</v>
      </c>
      <c r="AL965" s="281">
        <v>2</v>
      </c>
      <c r="AM965" s="282" t="s">
        <v>1702</v>
      </c>
      <c r="AN965" s="283" t="s">
        <v>906</v>
      </c>
      <c r="AO965" s="283" t="s">
        <v>1639</v>
      </c>
      <c r="AP965" s="283">
        <v>10</v>
      </c>
      <c r="AQ965" s="567">
        <v>964</v>
      </c>
    </row>
    <row r="966" spans="35:43" x14ac:dyDescent="0.25">
      <c r="AI966" s="278" t="str">
        <f t="shared" si="17"/>
        <v>41909Ε3γ (Β)3Sα12</v>
      </c>
      <c r="AJ966" s="287">
        <v>41909</v>
      </c>
      <c r="AK966" s="280" t="s">
        <v>1016</v>
      </c>
      <c r="AL966" s="281">
        <v>3</v>
      </c>
      <c r="AM966" s="282" t="s">
        <v>1703</v>
      </c>
      <c r="AN966" s="283" t="s">
        <v>906</v>
      </c>
      <c r="AO966" s="283" t="s">
        <v>1634</v>
      </c>
      <c r="AP966" s="283">
        <v>5</v>
      </c>
      <c r="AQ966" s="567">
        <v>965</v>
      </c>
    </row>
    <row r="967" spans="35:43" x14ac:dyDescent="0.25">
      <c r="AI967" s="278" t="str">
        <f t="shared" si="17"/>
        <v>41909Ε3γ (Β)3Sα14</v>
      </c>
      <c r="AJ967" s="287">
        <v>41909</v>
      </c>
      <c r="AK967" s="280" t="s">
        <v>1016</v>
      </c>
      <c r="AL967" s="281">
        <v>3</v>
      </c>
      <c r="AM967" s="282" t="s">
        <v>1703</v>
      </c>
      <c r="AN967" s="283" t="s">
        <v>906</v>
      </c>
      <c r="AO967" s="283" t="s">
        <v>1635</v>
      </c>
      <c r="AP967" s="283">
        <v>6</v>
      </c>
      <c r="AQ967" s="567">
        <v>966</v>
      </c>
    </row>
    <row r="968" spans="35:43" x14ac:dyDescent="0.25">
      <c r="AI968" s="278" t="str">
        <f t="shared" si="17"/>
        <v>41909Ε3γ (Β)3Sα16</v>
      </c>
      <c r="AJ968" s="287">
        <v>41909</v>
      </c>
      <c r="AK968" s="280" t="s">
        <v>1016</v>
      </c>
      <c r="AL968" s="281">
        <v>3</v>
      </c>
      <c r="AM968" s="282" t="s">
        <v>1703</v>
      </c>
      <c r="AN968" s="283" t="s">
        <v>906</v>
      </c>
      <c r="AO968" s="283" t="s">
        <v>1636</v>
      </c>
      <c r="AP968" s="283">
        <v>7</v>
      </c>
      <c r="AQ968" s="567">
        <v>967</v>
      </c>
    </row>
    <row r="969" spans="35:43" x14ac:dyDescent="0.25">
      <c r="AI969" s="278" t="str">
        <f t="shared" si="17"/>
        <v>41909Ε3γ (Β)3Sκ12</v>
      </c>
      <c r="AJ969" s="287">
        <v>41909</v>
      </c>
      <c r="AK969" s="280" t="s">
        <v>1016</v>
      </c>
      <c r="AL969" s="281">
        <v>3</v>
      </c>
      <c r="AM969" s="282" t="s">
        <v>1703</v>
      </c>
      <c r="AN969" s="283" t="s">
        <v>906</v>
      </c>
      <c r="AO969" s="283" t="s">
        <v>1638</v>
      </c>
      <c r="AP969" s="283">
        <v>9</v>
      </c>
      <c r="AQ969" s="567">
        <v>968</v>
      </c>
    </row>
    <row r="970" spans="35:43" x14ac:dyDescent="0.25">
      <c r="AI970" s="278" t="str">
        <f t="shared" si="17"/>
        <v>41909Ε3γ (Β)3Sκ14</v>
      </c>
      <c r="AJ970" s="287">
        <v>41909</v>
      </c>
      <c r="AK970" s="280" t="s">
        <v>1016</v>
      </c>
      <c r="AL970" s="281">
        <v>3</v>
      </c>
      <c r="AM970" s="282" t="s">
        <v>1703</v>
      </c>
      <c r="AN970" s="283" t="s">
        <v>906</v>
      </c>
      <c r="AO970" s="283" t="s">
        <v>1639</v>
      </c>
      <c r="AP970" s="283">
        <v>10</v>
      </c>
      <c r="AQ970" s="567">
        <v>969</v>
      </c>
    </row>
    <row r="971" spans="35:43" x14ac:dyDescent="0.25">
      <c r="AI971" s="278" t="str">
        <f t="shared" si="17"/>
        <v>41909Ε3γ (Β)3Sκ16</v>
      </c>
      <c r="AJ971" s="287">
        <v>41909</v>
      </c>
      <c r="AK971" s="280" t="s">
        <v>1016</v>
      </c>
      <c r="AL971" s="281">
        <v>3</v>
      </c>
      <c r="AM971" s="282" t="s">
        <v>1703</v>
      </c>
      <c r="AN971" s="283" t="s">
        <v>906</v>
      </c>
      <c r="AO971" s="283" t="s">
        <v>1640</v>
      </c>
      <c r="AP971" s="283">
        <v>11</v>
      </c>
      <c r="AQ971" s="567">
        <v>970</v>
      </c>
    </row>
    <row r="972" spans="35:43" x14ac:dyDescent="0.25">
      <c r="AI972" s="278" t="str">
        <f t="shared" si="17"/>
        <v>41909Ε3γ (Γ)4Sα12</v>
      </c>
      <c r="AJ972" s="287">
        <v>41909</v>
      </c>
      <c r="AK972" s="280" t="s">
        <v>1017</v>
      </c>
      <c r="AL972" s="281">
        <v>4</v>
      </c>
      <c r="AM972" s="282" t="s">
        <v>1704</v>
      </c>
      <c r="AN972" s="283" t="s">
        <v>906</v>
      </c>
      <c r="AO972" s="283" t="s">
        <v>1634</v>
      </c>
      <c r="AP972" s="283">
        <v>5</v>
      </c>
      <c r="AQ972" s="567">
        <v>971</v>
      </c>
    </row>
    <row r="973" spans="35:43" x14ac:dyDescent="0.25">
      <c r="AI973" s="278" t="str">
        <f t="shared" si="17"/>
        <v>41909Ε3γ (Γ)4Sα16</v>
      </c>
      <c r="AJ973" s="287">
        <v>41909</v>
      </c>
      <c r="AK973" s="280" t="s">
        <v>1017</v>
      </c>
      <c r="AL973" s="281">
        <v>4</v>
      </c>
      <c r="AM973" s="282" t="s">
        <v>1704</v>
      </c>
      <c r="AN973" s="283" t="s">
        <v>906</v>
      </c>
      <c r="AO973" s="283" t="s">
        <v>1636</v>
      </c>
      <c r="AP973" s="283">
        <v>7</v>
      </c>
      <c r="AQ973" s="567">
        <v>972</v>
      </c>
    </row>
    <row r="974" spans="35:43" x14ac:dyDescent="0.25">
      <c r="AI974" s="278" t="str">
        <f t="shared" si="17"/>
        <v>41909Ε3γ (Γ)4Sκ12</v>
      </c>
      <c r="AJ974" s="287">
        <v>41909</v>
      </c>
      <c r="AK974" s="280" t="s">
        <v>1017</v>
      </c>
      <c r="AL974" s="281">
        <v>4</v>
      </c>
      <c r="AM974" s="282" t="s">
        <v>1704</v>
      </c>
      <c r="AN974" s="283" t="s">
        <v>906</v>
      </c>
      <c r="AO974" s="283" t="s">
        <v>1638</v>
      </c>
      <c r="AP974" s="283">
        <v>9</v>
      </c>
      <c r="AQ974" s="567">
        <v>973</v>
      </c>
    </row>
    <row r="975" spans="35:43" x14ac:dyDescent="0.25">
      <c r="AI975" s="278" t="str">
        <f t="shared" si="17"/>
        <v>41909Ε3γ (Γ)4Sκ14</v>
      </c>
      <c r="AJ975" s="287">
        <v>41909</v>
      </c>
      <c r="AK975" s="280" t="s">
        <v>1017</v>
      </c>
      <c r="AL975" s="281">
        <v>4</v>
      </c>
      <c r="AM975" s="282" t="s">
        <v>1704</v>
      </c>
      <c r="AN975" s="283" t="s">
        <v>906</v>
      </c>
      <c r="AO975" s="283" t="s">
        <v>1639</v>
      </c>
      <c r="AP975" s="283">
        <v>10</v>
      </c>
      <c r="AQ975" s="567">
        <v>974</v>
      </c>
    </row>
    <row r="976" spans="35:43" x14ac:dyDescent="0.25">
      <c r="AI976" s="278" t="str">
        <f t="shared" si="17"/>
        <v>41909Ε3γ (Γ)4Sκ16</v>
      </c>
      <c r="AJ976" s="287">
        <v>41909</v>
      </c>
      <c r="AK976" s="280" t="s">
        <v>1017</v>
      </c>
      <c r="AL976" s="281">
        <v>4</v>
      </c>
      <c r="AM976" s="282" t="s">
        <v>1704</v>
      </c>
      <c r="AN976" s="283" t="s">
        <v>906</v>
      </c>
      <c r="AO976" s="283" t="s">
        <v>1640</v>
      </c>
      <c r="AP976" s="283">
        <v>11</v>
      </c>
      <c r="AQ976" s="567">
        <v>975</v>
      </c>
    </row>
    <row r="977" spans="35:43" x14ac:dyDescent="0.25">
      <c r="AI977" s="278" t="str">
        <f t="shared" si="17"/>
        <v>41909Ε3γ (Δ)5Sα12</v>
      </c>
      <c r="AJ977" s="287">
        <v>41909</v>
      </c>
      <c r="AK977" s="280" t="s">
        <v>1018</v>
      </c>
      <c r="AL977" s="281">
        <v>5</v>
      </c>
      <c r="AM977" s="282" t="s">
        <v>1705</v>
      </c>
      <c r="AN977" s="283" t="s">
        <v>906</v>
      </c>
      <c r="AO977" s="283" t="s">
        <v>1634</v>
      </c>
      <c r="AP977" s="283">
        <v>5</v>
      </c>
      <c r="AQ977" s="567">
        <v>976</v>
      </c>
    </row>
    <row r="978" spans="35:43" x14ac:dyDescent="0.25">
      <c r="AI978" s="278" t="str">
        <f t="shared" si="17"/>
        <v>41909Ε3γ (Δ)5Sα14</v>
      </c>
      <c r="AJ978" s="287">
        <v>41909</v>
      </c>
      <c r="AK978" s="280" t="s">
        <v>1018</v>
      </c>
      <c r="AL978" s="281">
        <v>5</v>
      </c>
      <c r="AM978" s="282" t="s">
        <v>1705</v>
      </c>
      <c r="AN978" s="283" t="s">
        <v>906</v>
      </c>
      <c r="AO978" s="283" t="s">
        <v>1635</v>
      </c>
      <c r="AP978" s="283">
        <v>6</v>
      </c>
      <c r="AQ978" s="567">
        <v>977</v>
      </c>
    </row>
    <row r="979" spans="35:43" x14ac:dyDescent="0.25">
      <c r="AI979" s="278" t="str">
        <f t="shared" si="17"/>
        <v>41909Ε3γ (Δ)5Sκ12</v>
      </c>
      <c r="AJ979" s="287">
        <v>41909</v>
      </c>
      <c r="AK979" s="280" t="s">
        <v>1018</v>
      </c>
      <c r="AL979" s="281">
        <v>5</v>
      </c>
      <c r="AM979" s="282" t="s">
        <v>1705</v>
      </c>
      <c r="AN979" s="283" t="s">
        <v>906</v>
      </c>
      <c r="AO979" s="283" t="s">
        <v>1638</v>
      </c>
      <c r="AP979" s="283">
        <v>9</v>
      </c>
      <c r="AQ979" s="567">
        <v>978</v>
      </c>
    </row>
    <row r="980" spans="35:43" x14ac:dyDescent="0.25">
      <c r="AI980" s="278" t="str">
        <f t="shared" si="17"/>
        <v>41909Ε3γ (Ε)6Sα12</v>
      </c>
      <c r="AJ980" s="287">
        <v>41909</v>
      </c>
      <c r="AK980" s="280" t="s">
        <v>1019</v>
      </c>
      <c r="AL980" s="281">
        <v>6</v>
      </c>
      <c r="AM980" s="282" t="s">
        <v>1706</v>
      </c>
      <c r="AN980" s="283" t="s">
        <v>906</v>
      </c>
      <c r="AO980" s="283" t="s">
        <v>1634</v>
      </c>
      <c r="AP980" s="283">
        <v>5</v>
      </c>
      <c r="AQ980" s="567">
        <v>979</v>
      </c>
    </row>
    <row r="981" spans="35:43" x14ac:dyDescent="0.25">
      <c r="AI981" s="278" t="str">
        <f t="shared" si="17"/>
        <v>41909Ε3γ (Ε)6Sα14</v>
      </c>
      <c r="AJ981" s="287">
        <v>41909</v>
      </c>
      <c r="AK981" s="280" t="s">
        <v>1019</v>
      </c>
      <c r="AL981" s="281">
        <v>6</v>
      </c>
      <c r="AM981" s="282" t="s">
        <v>1706</v>
      </c>
      <c r="AN981" s="283" t="s">
        <v>906</v>
      </c>
      <c r="AO981" s="283" t="s">
        <v>1635</v>
      </c>
      <c r="AP981" s="283">
        <v>6</v>
      </c>
      <c r="AQ981" s="567">
        <v>980</v>
      </c>
    </row>
    <row r="982" spans="35:43" x14ac:dyDescent="0.25">
      <c r="AI982" s="278" t="str">
        <f t="shared" si="17"/>
        <v>41909Ε3γ (Ε)6Sα16</v>
      </c>
      <c r="AJ982" s="287">
        <v>41909</v>
      </c>
      <c r="AK982" s="280" t="s">
        <v>1019</v>
      </c>
      <c r="AL982" s="281">
        <v>6</v>
      </c>
      <c r="AM982" s="282" t="s">
        <v>1706</v>
      </c>
      <c r="AN982" s="283" t="s">
        <v>906</v>
      </c>
      <c r="AO982" s="283" t="s">
        <v>1636</v>
      </c>
      <c r="AP982" s="283">
        <v>7</v>
      </c>
      <c r="AQ982" s="567">
        <v>981</v>
      </c>
    </row>
    <row r="983" spans="35:43" x14ac:dyDescent="0.25">
      <c r="AI983" s="278" t="str">
        <f t="shared" si="17"/>
        <v>41909Ε3γ (Ε)6Sκ12</v>
      </c>
      <c r="AJ983" s="287">
        <v>41909</v>
      </c>
      <c r="AK983" s="280" t="s">
        <v>1019</v>
      </c>
      <c r="AL983" s="281">
        <v>6</v>
      </c>
      <c r="AM983" s="282" t="s">
        <v>1706</v>
      </c>
      <c r="AN983" s="283" t="s">
        <v>906</v>
      </c>
      <c r="AO983" s="283" t="s">
        <v>1638</v>
      </c>
      <c r="AP983" s="283">
        <v>9</v>
      </c>
      <c r="AQ983" s="567">
        <v>982</v>
      </c>
    </row>
    <row r="984" spans="35:43" x14ac:dyDescent="0.25">
      <c r="AI984" s="278" t="str">
        <f t="shared" si="17"/>
        <v>41909Ε3γ (Ε)6Sκ14</v>
      </c>
      <c r="AJ984" s="287">
        <v>41909</v>
      </c>
      <c r="AK984" s="280" t="s">
        <v>1019</v>
      </c>
      <c r="AL984" s="281">
        <v>6</v>
      </c>
      <c r="AM984" s="282" t="s">
        <v>1706</v>
      </c>
      <c r="AN984" s="283" t="s">
        <v>906</v>
      </c>
      <c r="AO984" s="283" t="s">
        <v>1639</v>
      </c>
      <c r="AP984" s="283">
        <v>10</v>
      </c>
      <c r="AQ984" s="567">
        <v>983</v>
      </c>
    </row>
    <row r="985" spans="35:43" x14ac:dyDescent="0.25">
      <c r="AI985" s="278" t="str">
        <f t="shared" si="17"/>
        <v>41909Ε3γ (Ζ)8Sα12</v>
      </c>
      <c r="AJ985" s="287">
        <v>41909</v>
      </c>
      <c r="AK985" s="280" t="s">
        <v>1020</v>
      </c>
      <c r="AL985" s="281">
        <v>8</v>
      </c>
      <c r="AM985" s="282" t="s">
        <v>1708</v>
      </c>
      <c r="AN985" s="283" t="s">
        <v>906</v>
      </c>
      <c r="AO985" s="283" t="s">
        <v>1634</v>
      </c>
      <c r="AP985" s="283">
        <v>5</v>
      </c>
      <c r="AQ985" s="567">
        <v>984</v>
      </c>
    </row>
    <row r="986" spans="35:43" x14ac:dyDescent="0.25">
      <c r="AI986" s="278" t="str">
        <f t="shared" si="17"/>
        <v>41909Ε3γ (Ζ)8Sα14</v>
      </c>
      <c r="AJ986" s="287">
        <v>41909</v>
      </c>
      <c r="AK986" s="280" t="s">
        <v>1020</v>
      </c>
      <c r="AL986" s="281">
        <v>8</v>
      </c>
      <c r="AM986" s="282" t="s">
        <v>1708</v>
      </c>
      <c r="AN986" s="283" t="s">
        <v>906</v>
      </c>
      <c r="AO986" s="283" t="s">
        <v>1635</v>
      </c>
      <c r="AP986" s="283">
        <v>6</v>
      </c>
      <c r="AQ986" s="567">
        <v>985</v>
      </c>
    </row>
    <row r="987" spans="35:43" x14ac:dyDescent="0.25">
      <c r="AI987" s="278" t="str">
        <f t="shared" si="17"/>
        <v>41909Ε3γ (Ζ)8Sα16</v>
      </c>
      <c r="AJ987" s="287">
        <v>41909</v>
      </c>
      <c r="AK987" s="280" t="s">
        <v>1020</v>
      </c>
      <c r="AL987" s="281">
        <v>8</v>
      </c>
      <c r="AM987" s="282" t="s">
        <v>1708</v>
      </c>
      <c r="AN987" s="283" t="s">
        <v>906</v>
      </c>
      <c r="AO987" s="283" t="s">
        <v>1636</v>
      </c>
      <c r="AP987" s="283">
        <v>7</v>
      </c>
      <c r="AQ987" s="567">
        <v>986</v>
      </c>
    </row>
    <row r="988" spans="35:43" x14ac:dyDescent="0.25">
      <c r="AI988" s="278" t="str">
        <f t="shared" si="17"/>
        <v>41909Ε3γ (Ζ)8Sκ12</v>
      </c>
      <c r="AJ988" s="287">
        <v>41909</v>
      </c>
      <c r="AK988" s="280" t="s">
        <v>1020</v>
      </c>
      <c r="AL988" s="281">
        <v>8</v>
      </c>
      <c r="AM988" s="282" t="s">
        <v>1708</v>
      </c>
      <c r="AN988" s="283" t="s">
        <v>906</v>
      </c>
      <c r="AO988" s="283" t="s">
        <v>1638</v>
      </c>
      <c r="AP988" s="283">
        <v>9</v>
      </c>
      <c r="AQ988" s="567">
        <v>987</v>
      </c>
    </row>
    <row r="989" spans="35:43" x14ac:dyDescent="0.25">
      <c r="AI989" s="278" t="str">
        <f t="shared" si="17"/>
        <v>41909Ε3γ (Ζ)8Sκ14</v>
      </c>
      <c r="AJ989" s="287">
        <v>41909</v>
      </c>
      <c r="AK989" s="280" t="s">
        <v>1020</v>
      </c>
      <c r="AL989" s="281">
        <v>8</v>
      </c>
      <c r="AM989" s="282" t="s">
        <v>1708</v>
      </c>
      <c r="AN989" s="283" t="s">
        <v>906</v>
      </c>
      <c r="AO989" s="283" t="s">
        <v>1639</v>
      </c>
      <c r="AP989" s="283">
        <v>10</v>
      </c>
      <c r="AQ989" s="567">
        <v>988</v>
      </c>
    </row>
    <row r="990" spans="35:43" x14ac:dyDescent="0.25">
      <c r="AI990" s="278" t="str">
        <f t="shared" si="17"/>
        <v>41909Ε3γ (Η)9Sα12</v>
      </c>
      <c r="AJ990" s="287">
        <v>41909</v>
      </c>
      <c r="AK990" s="280" t="s">
        <v>1021</v>
      </c>
      <c r="AL990" s="281">
        <v>9</v>
      </c>
      <c r="AM990" s="282" t="s">
        <v>1709</v>
      </c>
      <c r="AN990" s="283" t="s">
        <v>906</v>
      </c>
      <c r="AO990" s="283" t="s">
        <v>1634</v>
      </c>
      <c r="AP990" s="283">
        <v>5</v>
      </c>
      <c r="AQ990" s="567">
        <v>989</v>
      </c>
    </row>
    <row r="991" spans="35:43" x14ac:dyDescent="0.25">
      <c r="AI991" s="278" t="str">
        <f t="shared" si="17"/>
        <v>41909Ε3γ (Η)9Sα14</v>
      </c>
      <c r="AJ991" s="287">
        <v>41909</v>
      </c>
      <c r="AK991" s="280" t="s">
        <v>1021</v>
      </c>
      <c r="AL991" s="281">
        <v>9</v>
      </c>
      <c r="AM991" s="282" t="s">
        <v>1709</v>
      </c>
      <c r="AN991" s="283" t="s">
        <v>906</v>
      </c>
      <c r="AO991" s="283" t="s">
        <v>1635</v>
      </c>
      <c r="AP991" s="283">
        <v>6</v>
      </c>
      <c r="AQ991" s="567">
        <v>990</v>
      </c>
    </row>
    <row r="992" spans="35:43" x14ac:dyDescent="0.25">
      <c r="AI992" s="278" t="str">
        <f t="shared" si="17"/>
        <v>41909Ε3γ (Η)9Sα16</v>
      </c>
      <c r="AJ992" s="287">
        <v>41909</v>
      </c>
      <c r="AK992" s="280" t="s">
        <v>1021</v>
      </c>
      <c r="AL992" s="281">
        <v>9</v>
      </c>
      <c r="AM992" s="282" t="s">
        <v>1709</v>
      </c>
      <c r="AN992" s="283" t="s">
        <v>906</v>
      </c>
      <c r="AO992" s="283" t="s">
        <v>1636</v>
      </c>
      <c r="AP992" s="283">
        <v>7</v>
      </c>
      <c r="AQ992" s="567">
        <v>991</v>
      </c>
    </row>
    <row r="993" spans="35:43" x14ac:dyDescent="0.25">
      <c r="AI993" s="278" t="str">
        <f t="shared" si="17"/>
        <v>41909Ε3γ (Η)9Sκ12</v>
      </c>
      <c r="AJ993" s="287">
        <v>41909</v>
      </c>
      <c r="AK993" s="280" t="s">
        <v>1021</v>
      </c>
      <c r="AL993" s="281">
        <v>9</v>
      </c>
      <c r="AM993" s="282" t="s">
        <v>1709</v>
      </c>
      <c r="AN993" s="283" t="s">
        <v>906</v>
      </c>
      <c r="AO993" s="283" t="s">
        <v>1638</v>
      </c>
      <c r="AP993" s="283">
        <v>9</v>
      </c>
      <c r="AQ993" s="567">
        <v>992</v>
      </c>
    </row>
    <row r="994" spans="35:43" x14ac:dyDescent="0.25">
      <c r="AI994" s="278" t="str">
        <f t="shared" si="17"/>
        <v>41909Ε3γ (Η)9Sκ14</v>
      </c>
      <c r="AJ994" s="287">
        <v>41909</v>
      </c>
      <c r="AK994" s="280" t="s">
        <v>1021</v>
      </c>
      <c r="AL994" s="281">
        <v>9</v>
      </c>
      <c r="AM994" s="282" t="s">
        <v>1709</v>
      </c>
      <c r="AN994" s="283" t="s">
        <v>906</v>
      </c>
      <c r="AO994" s="283" t="s">
        <v>1639</v>
      </c>
      <c r="AP994" s="283">
        <v>10</v>
      </c>
      <c r="AQ994" s="567">
        <v>993</v>
      </c>
    </row>
    <row r="995" spans="35:43" x14ac:dyDescent="0.25">
      <c r="AI995" s="278" t="str">
        <f t="shared" si="17"/>
        <v>41909Ε3γ (Η)9Sκ16</v>
      </c>
      <c r="AJ995" s="287">
        <v>41909</v>
      </c>
      <c r="AK995" s="280" t="s">
        <v>1021</v>
      </c>
      <c r="AL995" s="281">
        <v>9</v>
      </c>
      <c r="AM995" s="282" t="s">
        <v>1709</v>
      </c>
      <c r="AN995" s="283" t="s">
        <v>906</v>
      </c>
      <c r="AO995" s="283" t="s">
        <v>1640</v>
      </c>
      <c r="AP995" s="283">
        <v>11</v>
      </c>
      <c r="AQ995" s="567">
        <v>994</v>
      </c>
    </row>
    <row r="996" spans="35:43" x14ac:dyDescent="0.25">
      <c r="AI996" s="278" t="str">
        <f t="shared" si="17"/>
        <v>41909Ε3γ (Θ)10Sα12</v>
      </c>
      <c r="AJ996" s="287">
        <v>41909</v>
      </c>
      <c r="AK996" s="280" t="s">
        <v>1022</v>
      </c>
      <c r="AL996" s="281">
        <v>10</v>
      </c>
      <c r="AM996" s="282" t="s">
        <v>1710</v>
      </c>
      <c r="AN996" s="283" t="s">
        <v>906</v>
      </c>
      <c r="AO996" s="283" t="s">
        <v>1634</v>
      </c>
      <c r="AP996" s="283">
        <v>5</v>
      </c>
      <c r="AQ996" s="567">
        <v>995</v>
      </c>
    </row>
    <row r="997" spans="35:43" x14ac:dyDescent="0.25">
      <c r="AI997" s="278" t="str">
        <f t="shared" si="17"/>
        <v>41909Ε3γ (Θ)10Sα14</v>
      </c>
      <c r="AJ997" s="287">
        <v>41909</v>
      </c>
      <c r="AK997" s="280" t="s">
        <v>1022</v>
      </c>
      <c r="AL997" s="281">
        <v>10</v>
      </c>
      <c r="AM997" s="282" t="s">
        <v>1710</v>
      </c>
      <c r="AN997" s="283" t="s">
        <v>906</v>
      </c>
      <c r="AO997" s="283" t="s">
        <v>1635</v>
      </c>
      <c r="AP997" s="283">
        <v>6</v>
      </c>
      <c r="AQ997" s="567">
        <v>996</v>
      </c>
    </row>
    <row r="998" spans="35:43" x14ac:dyDescent="0.25">
      <c r="AI998" s="278" t="str">
        <f t="shared" si="17"/>
        <v>41909Ε3γ (Θ)10Sα16</v>
      </c>
      <c r="AJ998" s="287">
        <v>41909</v>
      </c>
      <c r="AK998" s="280" t="s">
        <v>1022</v>
      </c>
      <c r="AL998" s="281">
        <v>10</v>
      </c>
      <c r="AM998" s="282" t="s">
        <v>1710</v>
      </c>
      <c r="AN998" s="283" t="s">
        <v>906</v>
      </c>
      <c r="AO998" s="283" t="s">
        <v>1636</v>
      </c>
      <c r="AP998" s="283">
        <v>7</v>
      </c>
      <c r="AQ998" s="567">
        <v>997</v>
      </c>
    </row>
    <row r="999" spans="35:43" x14ac:dyDescent="0.25">
      <c r="AI999" s="278" t="str">
        <f t="shared" si="17"/>
        <v>41909Ε3γ (Θ)10Sκ12</v>
      </c>
      <c r="AJ999" s="287">
        <v>41909</v>
      </c>
      <c r="AK999" s="280" t="s">
        <v>1022</v>
      </c>
      <c r="AL999" s="281">
        <v>10</v>
      </c>
      <c r="AM999" s="282" t="s">
        <v>1710</v>
      </c>
      <c r="AN999" s="283" t="s">
        <v>906</v>
      </c>
      <c r="AO999" s="283" t="s">
        <v>1638</v>
      </c>
      <c r="AP999" s="283">
        <v>9</v>
      </c>
      <c r="AQ999" s="567">
        <v>998</v>
      </c>
    </row>
    <row r="1000" spans="35:43" x14ac:dyDescent="0.25">
      <c r="AI1000" s="278" t="str">
        <f t="shared" si="17"/>
        <v>41909Ε3γ (Θ)10Sκ14</v>
      </c>
      <c r="AJ1000" s="287">
        <v>41909</v>
      </c>
      <c r="AK1000" s="280" t="s">
        <v>1022</v>
      </c>
      <c r="AL1000" s="281">
        <v>10</v>
      </c>
      <c r="AM1000" s="282" t="s">
        <v>1710</v>
      </c>
      <c r="AN1000" s="283" t="s">
        <v>906</v>
      </c>
      <c r="AO1000" s="283" t="s">
        <v>1639</v>
      </c>
      <c r="AP1000" s="283">
        <v>10</v>
      </c>
      <c r="AQ1000" s="567">
        <v>999</v>
      </c>
    </row>
    <row r="1001" spans="35:43" x14ac:dyDescent="0.25">
      <c r="AI1001" s="278" t="str">
        <f t="shared" si="17"/>
        <v>41909Ε3γ (Θ)10Sκ16</v>
      </c>
      <c r="AJ1001" s="287">
        <v>41909</v>
      </c>
      <c r="AK1001" s="280" t="s">
        <v>1022</v>
      </c>
      <c r="AL1001" s="281">
        <v>10</v>
      </c>
      <c r="AM1001" s="282" t="s">
        <v>1710</v>
      </c>
      <c r="AN1001" s="283" t="s">
        <v>906</v>
      </c>
      <c r="AO1001" s="283" t="s">
        <v>1640</v>
      </c>
      <c r="AP1001" s="283">
        <v>11</v>
      </c>
      <c r="AQ1001" s="567">
        <v>1000</v>
      </c>
    </row>
    <row r="1002" spans="35:43" x14ac:dyDescent="0.25">
      <c r="AI1002" s="278" t="str">
        <f t="shared" si="17"/>
        <v>41909Ε3γ (ΙΑ)11Sα12</v>
      </c>
      <c r="AJ1002" s="287">
        <v>41909</v>
      </c>
      <c r="AK1002" s="280" t="s">
        <v>1023</v>
      </c>
      <c r="AL1002" s="281">
        <v>11</v>
      </c>
      <c r="AM1002" s="282" t="s">
        <v>1711</v>
      </c>
      <c r="AN1002" s="283" t="s">
        <v>906</v>
      </c>
      <c r="AO1002" s="283" t="s">
        <v>1634</v>
      </c>
      <c r="AP1002" s="283">
        <v>5</v>
      </c>
      <c r="AQ1002" s="567">
        <v>1001</v>
      </c>
    </row>
    <row r="1003" spans="35:43" x14ac:dyDescent="0.25">
      <c r="AI1003" s="278" t="str">
        <f t="shared" si="17"/>
        <v>41909Ε3γ (ΙΑ)11Sα14</v>
      </c>
      <c r="AJ1003" s="287">
        <v>41909</v>
      </c>
      <c r="AK1003" s="280" t="s">
        <v>1023</v>
      </c>
      <c r="AL1003" s="281">
        <v>11</v>
      </c>
      <c r="AM1003" s="282" t="s">
        <v>1711</v>
      </c>
      <c r="AN1003" s="283" t="s">
        <v>906</v>
      </c>
      <c r="AO1003" s="283" t="s">
        <v>1635</v>
      </c>
      <c r="AP1003" s="283">
        <v>6</v>
      </c>
      <c r="AQ1003" s="567">
        <v>1002</v>
      </c>
    </row>
    <row r="1004" spans="35:43" x14ac:dyDescent="0.25">
      <c r="AI1004" s="278" t="str">
        <f t="shared" si="17"/>
        <v>41909Ε3γ (ΙΑ)11Sκ12</v>
      </c>
      <c r="AJ1004" s="287">
        <v>41909</v>
      </c>
      <c r="AK1004" s="280" t="s">
        <v>1023</v>
      </c>
      <c r="AL1004" s="281">
        <v>11</v>
      </c>
      <c r="AM1004" s="282" t="s">
        <v>1711</v>
      </c>
      <c r="AN1004" s="283" t="s">
        <v>906</v>
      </c>
      <c r="AO1004" s="283" t="s">
        <v>1638</v>
      </c>
      <c r="AP1004" s="283">
        <v>9</v>
      </c>
      <c r="AQ1004" s="567">
        <v>1003</v>
      </c>
    </row>
    <row r="1005" spans="35:43" x14ac:dyDescent="0.25">
      <c r="AI1005" s="278" t="str">
        <f t="shared" si="17"/>
        <v>41909Ε3γ (ΙΑ)11Sκ14</v>
      </c>
      <c r="AJ1005" s="287">
        <v>41909</v>
      </c>
      <c r="AK1005" s="280" t="s">
        <v>1023</v>
      </c>
      <c r="AL1005" s="281">
        <v>11</v>
      </c>
      <c r="AM1005" s="282" t="s">
        <v>1711</v>
      </c>
      <c r="AN1005" s="283" t="s">
        <v>906</v>
      </c>
      <c r="AO1005" s="283" t="s">
        <v>1639</v>
      </c>
      <c r="AP1005" s="283">
        <v>10</v>
      </c>
      <c r="AQ1005" s="567">
        <v>1004</v>
      </c>
    </row>
    <row r="1006" spans="35:43" x14ac:dyDescent="0.25">
      <c r="AI1006" s="278" t="str">
        <f t="shared" si="17"/>
        <v>41909Ε3γ (ΙΑ)11Sκ16</v>
      </c>
      <c r="AJ1006" s="287">
        <v>41909</v>
      </c>
      <c r="AK1006" s="280" t="s">
        <v>1023</v>
      </c>
      <c r="AL1006" s="281">
        <v>11</v>
      </c>
      <c r="AM1006" s="282" t="s">
        <v>1711</v>
      </c>
      <c r="AN1006" s="283" t="s">
        <v>906</v>
      </c>
      <c r="AO1006" s="283" t="s">
        <v>1640</v>
      </c>
      <c r="AP1006" s="283">
        <v>11</v>
      </c>
      <c r="AQ1006" s="567">
        <v>1005</v>
      </c>
    </row>
    <row r="1007" spans="35:43" x14ac:dyDescent="0.25">
      <c r="AI1007" s="278" t="str">
        <f t="shared" si="17"/>
        <v>41909Ε3γ (ΣΤ)7Sα12</v>
      </c>
      <c r="AJ1007" s="287">
        <v>41909</v>
      </c>
      <c r="AK1007" s="280" t="s">
        <v>1024</v>
      </c>
      <c r="AL1007" s="281">
        <v>7</v>
      </c>
      <c r="AM1007" s="282" t="s">
        <v>1707</v>
      </c>
      <c r="AN1007" s="283" t="s">
        <v>906</v>
      </c>
      <c r="AO1007" s="283" t="s">
        <v>1634</v>
      </c>
      <c r="AP1007" s="283">
        <v>5</v>
      </c>
      <c r="AQ1007" s="567">
        <v>1006</v>
      </c>
    </row>
    <row r="1008" spans="35:43" x14ac:dyDescent="0.25">
      <c r="AI1008" s="278" t="str">
        <f t="shared" si="17"/>
        <v>41909Ε3γ (ΣΤ)7Sα14</v>
      </c>
      <c r="AJ1008" s="287">
        <v>41909</v>
      </c>
      <c r="AK1008" s="280" t="s">
        <v>1024</v>
      </c>
      <c r="AL1008" s="281">
        <v>7</v>
      </c>
      <c r="AM1008" s="282" t="s">
        <v>1707</v>
      </c>
      <c r="AN1008" s="283" t="s">
        <v>906</v>
      </c>
      <c r="AO1008" s="283" t="s">
        <v>1635</v>
      </c>
      <c r="AP1008" s="283">
        <v>6</v>
      </c>
      <c r="AQ1008" s="567">
        <v>1007</v>
      </c>
    </row>
    <row r="1009" spans="35:43" x14ac:dyDescent="0.25">
      <c r="AI1009" s="278" t="str">
        <f t="shared" si="17"/>
        <v>41909Ε3γ (ΣΤ)7Sκ12</v>
      </c>
      <c r="AJ1009" s="287">
        <v>41909</v>
      </c>
      <c r="AK1009" s="280" t="s">
        <v>1024</v>
      </c>
      <c r="AL1009" s="281">
        <v>7</v>
      </c>
      <c r="AM1009" s="282" t="s">
        <v>1707</v>
      </c>
      <c r="AN1009" s="283" t="s">
        <v>906</v>
      </c>
      <c r="AO1009" s="283" t="s">
        <v>1638</v>
      </c>
      <c r="AP1009" s="283">
        <v>9</v>
      </c>
      <c r="AQ1009" s="567">
        <v>1008</v>
      </c>
    </row>
    <row r="1010" spans="35:43" x14ac:dyDescent="0.25">
      <c r="AI1010" s="278" t="str">
        <f t="shared" si="17"/>
        <v>41909Ε3γ (ΣΤ)7Sκ16</v>
      </c>
      <c r="AJ1010" s="287">
        <v>41909</v>
      </c>
      <c r="AK1010" s="280" t="s">
        <v>1024</v>
      </c>
      <c r="AL1010" s="281">
        <v>7</v>
      </c>
      <c r="AM1010" s="282" t="s">
        <v>1707</v>
      </c>
      <c r="AN1010" s="283" t="s">
        <v>906</v>
      </c>
      <c r="AO1010" s="283" t="s">
        <v>1640</v>
      </c>
      <c r="AP1010" s="283">
        <v>11</v>
      </c>
      <c r="AQ1010" s="567">
        <v>1009</v>
      </c>
    </row>
    <row r="1011" spans="35:43" x14ac:dyDescent="0.25">
      <c r="AI1011" s="278" t="str">
        <f t="shared" si="17"/>
        <v>41918ITF (ITF TUNISIA)14Sα18</v>
      </c>
      <c r="AJ1011" s="287">
        <v>41918</v>
      </c>
      <c r="AK1011" s="280" t="s">
        <v>1095</v>
      </c>
      <c r="AL1011" s="281">
        <v>14</v>
      </c>
      <c r="AM1011" s="282" t="s">
        <v>908</v>
      </c>
      <c r="AN1011" s="283" t="s">
        <v>906</v>
      </c>
      <c r="AO1011" s="283" t="s">
        <v>1637</v>
      </c>
      <c r="AP1011" s="283">
        <v>8</v>
      </c>
      <c r="AQ1011" s="567">
        <v>1010</v>
      </c>
    </row>
    <row r="1012" spans="35:43" x14ac:dyDescent="0.25">
      <c r="AI1012" s="278" t="str">
        <f t="shared" si="17"/>
        <v>41922Ε2ε (Α)121Sα12</v>
      </c>
      <c r="AJ1012" s="287">
        <v>41922</v>
      </c>
      <c r="AK1012" s="280" t="s">
        <v>1096</v>
      </c>
      <c r="AL1012" s="281">
        <v>121</v>
      </c>
      <c r="AM1012" s="282" t="s">
        <v>383</v>
      </c>
      <c r="AN1012" s="283" t="s">
        <v>906</v>
      </c>
      <c r="AO1012" s="283" t="s">
        <v>1634</v>
      </c>
      <c r="AP1012" s="283">
        <v>5</v>
      </c>
      <c r="AQ1012" s="567">
        <v>1011</v>
      </c>
    </row>
    <row r="1013" spans="35:43" x14ac:dyDescent="0.25">
      <c r="AI1013" s="278" t="str">
        <f t="shared" si="17"/>
        <v>41922Ε2ε (Α)121Dα12</v>
      </c>
      <c r="AJ1013" s="287">
        <v>41922</v>
      </c>
      <c r="AK1013" s="280" t="s">
        <v>1096</v>
      </c>
      <c r="AL1013" s="281">
        <v>121</v>
      </c>
      <c r="AM1013" s="282" t="s">
        <v>383</v>
      </c>
      <c r="AN1013" s="283" t="s">
        <v>913</v>
      </c>
      <c r="AO1013" s="283" t="s">
        <v>1634</v>
      </c>
      <c r="AP1013" s="283">
        <v>13</v>
      </c>
      <c r="AQ1013" s="567">
        <v>1012</v>
      </c>
    </row>
    <row r="1014" spans="35:43" x14ac:dyDescent="0.25">
      <c r="AI1014" s="278" t="str">
        <f t="shared" si="17"/>
        <v>41922Ε2ε (Α)121Sκ12</v>
      </c>
      <c r="AJ1014" s="287">
        <v>41922</v>
      </c>
      <c r="AK1014" s="280" t="s">
        <v>1096</v>
      </c>
      <c r="AL1014" s="281">
        <v>121</v>
      </c>
      <c r="AM1014" s="282" t="s">
        <v>383</v>
      </c>
      <c r="AN1014" s="283" t="s">
        <v>906</v>
      </c>
      <c r="AO1014" s="283" t="s">
        <v>1638</v>
      </c>
      <c r="AP1014" s="283">
        <v>9</v>
      </c>
      <c r="AQ1014" s="567">
        <v>1017</v>
      </c>
    </row>
    <row r="1015" spans="35:43" x14ac:dyDescent="0.25">
      <c r="AI1015" s="278" t="str">
        <f t="shared" si="17"/>
        <v>41922Ε2ε (Α)121Dκ12</v>
      </c>
      <c r="AJ1015" s="287">
        <v>41922</v>
      </c>
      <c r="AK1015" s="280" t="s">
        <v>1096</v>
      </c>
      <c r="AL1015" s="281">
        <v>121</v>
      </c>
      <c r="AM1015" s="282" t="s">
        <v>383</v>
      </c>
      <c r="AN1015" s="283" t="s">
        <v>913</v>
      </c>
      <c r="AO1015" s="283" t="s">
        <v>1638</v>
      </c>
      <c r="AP1015" s="283">
        <v>17</v>
      </c>
      <c r="AQ1015" s="567">
        <v>1018</v>
      </c>
    </row>
    <row r="1016" spans="35:43" x14ac:dyDescent="0.25">
      <c r="AI1016" s="278" t="str">
        <f t="shared" si="17"/>
        <v>41922Ε2ε (Α)115Sα14</v>
      </c>
      <c r="AJ1016" s="287">
        <v>41922</v>
      </c>
      <c r="AK1016" s="280" t="s">
        <v>1096</v>
      </c>
      <c r="AL1016" s="281">
        <v>115</v>
      </c>
      <c r="AM1016" s="282" t="s">
        <v>331</v>
      </c>
      <c r="AN1016" s="283" t="s">
        <v>906</v>
      </c>
      <c r="AO1016" s="283" t="s">
        <v>1635</v>
      </c>
      <c r="AP1016" s="283">
        <v>6</v>
      </c>
      <c r="AQ1016" s="567">
        <v>1013</v>
      </c>
    </row>
    <row r="1017" spans="35:43" x14ac:dyDescent="0.25">
      <c r="AI1017" s="278" t="str">
        <f t="shared" si="17"/>
        <v>41922Ε2ε (Α)115Dα14</v>
      </c>
      <c r="AJ1017" s="287">
        <v>41922</v>
      </c>
      <c r="AK1017" s="280" t="s">
        <v>1096</v>
      </c>
      <c r="AL1017" s="281">
        <v>115</v>
      </c>
      <c r="AM1017" s="282" t="s">
        <v>331</v>
      </c>
      <c r="AN1017" s="283" t="s">
        <v>913</v>
      </c>
      <c r="AO1017" s="283" t="s">
        <v>1635</v>
      </c>
      <c r="AP1017" s="283">
        <v>14</v>
      </c>
      <c r="AQ1017" s="567">
        <v>1014</v>
      </c>
    </row>
    <row r="1018" spans="35:43" x14ac:dyDescent="0.25">
      <c r="AI1018" s="278" t="str">
        <f t="shared" si="17"/>
        <v>41922Ε2ε (Α)115Sα16</v>
      </c>
      <c r="AJ1018" s="287">
        <v>41922</v>
      </c>
      <c r="AK1018" s="280" t="s">
        <v>1096</v>
      </c>
      <c r="AL1018" s="281">
        <v>115</v>
      </c>
      <c r="AM1018" s="282" t="s">
        <v>331</v>
      </c>
      <c r="AN1018" s="283" t="s">
        <v>906</v>
      </c>
      <c r="AO1018" s="283" t="s">
        <v>1636</v>
      </c>
      <c r="AP1018" s="283">
        <v>7</v>
      </c>
      <c r="AQ1018" s="567">
        <v>1015</v>
      </c>
    </row>
    <row r="1019" spans="35:43" x14ac:dyDescent="0.25">
      <c r="AI1019" s="278" t="str">
        <f t="shared" si="17"/>
        <v>41922Ε2ε (Α)115Dα16</v>
      </c>
      <c r="AJ1019" s="287">
        <v>41922</v>
      </c>
      <c r="AK1019" s="280" t="s">
        <v>1096</v>
      </c>
      <c r="AL1019" s="281">
        <v>115</v>
      </c>
      <c r="AM1019" s="282" t="s">
        <v>331</v>
      </c>
      <c r="AN1019" s="283" t="s">
        <v>913</v>
      </c>
      <c r="AO1019" s="283" t="s">
        <v>1636</v>
      </c>
      <c r="AP1019" s="283">
        <v>15</v>
      </c>
      <c r="AQ1019" s="567">
        <v>1016</v>
      </c>
    </row>
    <row r="1020" spans="35:43" x14ac:dyDescent="0.25">
      <c r="AI1020" s="278" t="str">
        <f t="shared" si="17"/>
        <v>41922Ε2ε (Α)115Sκ14</v>
      </c>
      <c r="AJ1020" s="287">
        <v>41922</v>
      </c>
      <c r="AK1020" s="280" t="s">
        <v>1096</v>
      </c>
      <c r="AL1020" s="281">
        <v>115</v>
      </c>
      <c r="AM1020" s="282" t="s">
        <v>331</v>
      </c>
      <c r="AN1020" s="283" t="s">
        <v>906</v>
      </c>
      <c r="AO1020" s="283" t="s">
        <v>1639</v>
      </c>
      <c r="AP1020" s="283">
        <v>10</v>
      </c>
      <c r="AQ1020" s="567">
        <v>1019</v>
      </c>
    </row>
    <row r="1021" spans="35:43" x14ac:dyDescent="0.25">
      <c r="AI1021" s="278" t="str">
        <f t="shared" si="17"/>
        <v>41922Ε2ε (Α)115Dκ14</v>
      </c>
      <c r="AJ1021" s="287">
        <v>41922</v>
      </c>
      <c r="AK1021" s="280" t="s">
        <v>1096</v>
      </c>
      <c r="AL1021" s="281">
        <v>115</v>
      </c>
      <c r="AM1021" s="282" t="s">
        <v>331</v>
      </c>
      <c r="AN1021" s="283" t="s">
        <v>913</v>
      </c>
      <c r="AO1021" s="283" t="s">
        <v>1639</v>
      </c>
      <c r="AP1021" s="283">
        <v>18</v>
      </c>
      <c r="AQ1021" s="567">
        <v>1020</v>
      </c>
    </row>
    <row r="1022" spans="35:43" x14ac:dyDescent="0.25">
      <c r="AI1022" s="278" t="str">
        <f t="shared" si="17"/>
        <v>41922Ε2ε (Α)115Sκ16</v>
      </c>
      <c r="AJ1022" s="287">
        <v>41922</v>
      </c>
      <c r="AK1022" s="280" t="s">
        <v>1096</v>
      </c>
      <c r="AL1022" s="281">
        <v>115</v>
      </c>
      <c r="AM1022" s="282" t="s">
        <v>331</v>
      </c>
      <c r="AN1022" s="283" t="s">
        <v>906</v>
      </c>
      <c r="AO1022" s="283" t="s">
        <v>1640</v>
      </c>
      <c r="AP1022" s="283">
        <v>11</v>
      </c>
      <c r="AQ1022" s="567">
        <v>1021</v>
      </c>
    </row>
    <row r="1023" spans="35:43" x14ac:dyDescent="0.25">
      <c r="AI1023" s="278" t="str">
        <f t="shared" si="17"/>
        <v>41922Ε2ε (Ε)245Sα12</v>
      </c>
      <c r="AJ1023" s="287">
        <v>41922</v>
      </c>
      <c r="AK1023" s="280" t="s">
        <v>1013</v>
      </c>
      <c r="AL1023" s="281">
        <v>245</v>
      </c>
      <c r="AM1023" s="282" t="s">
        <v>330</v>
      </c>
      <c r="AN1023" s="283" t="s">
        <v>906</v>
      </c>
      <c r="AO1023" s="283" t="s">
        <v>1634</v>
      </c>
      <c r="AP1023" s="283">
        <v>5</v>
      </c>
      <c r="AQ1023" s="567">
        <v>1022</v>
      </c>
    </row>
    <row r="1024" spans="35:43" x14ac:dyDescent="0.25">
      <c r="AI1024" s="278" t="str">
        <f t="shared" si="17"/>
        <v>41922Ε2ε (Ε)245Dα12</v>
      </c>
      <c r="AJ1024" s="287">
        <v>41922</v>
      </c>
      <c r="AK1024" s="280" t="s">
        <v>1013</v>
      </c>
      <c r="AL1024" s="281">
        <v>245</v>
      </c>
      <c r="AM1024" s="282" t="s">
        <v>330</v>
      </c>
      <c r="AN1024" s="283" t="s">
        <v>913</v>
      </c>
      <c r="AO1024" s="283" t="s">
        <v>1634</v>
      </c>
      <c r="AP1024" s="283">
        <v>13</v>
      </c>
      <c r="AQ1024" s="567">
        <v>1023</v>
      </c>
    </row>
    <row r="1025" spans="35:43" x14ac:dyDescent="0.25">
      <c r="AI1025" s="278" t="str">
        <f t="shared" si="17"/>
        <v>41922Ε2ε (Ε)245Sα14</v>
      </c>
      <c r="AJ1025" s="287">
        <v>41922</v>
      </c>
      <c r="AK1025" s="280" t="s">
        <v>1013</v>
      </c>
      <c r="AL1025" s="281">
        <v>245</v>
      </c>
      <c r="AM1025" s="282" t="s">
        <v>330</v>
      </c>
      <c r="AN1025" s="283" t="s">
        <v>906</v>
      </c>
      <c r="AO1025" s="283" t="s">
        <v>1635</v>
      </c>
      <c r="AP1025" s="283">
        <v>6</v>
      </c>
      <c r="AQ1025" s="567">
        <v>1024</v>
      </c>
    </row>
    <row r="1026" spans="35:43" x14ac:dyDescent="0.25">
      <c r="AI1026" s="278" t="str">
        <f t="shared" si="17"/>
        <v>41922Ε2ε (Ε)245Dα14</v>
      </c>
      <c r="AJ1026" s="287">
        <v>41922</v>
      </c>
      <c r="AK1026" s="280" t="s">
        <v>1013</v>
      </c>
      <c r="AL1026" s="281">
        <v>245</v>
      </c>
      <c r="AM1026" s="282" t="s">
        <v>330</v>
      </c>
      <c r="AN1026" s="283" t="s">
        <v>913</v>
      </c>
      <c r="AO1026" s="283" t="s">
        <v>1635</v>
      </c>
      <c r="AP1026" s="283">
        <v>14</v>
      </c>
      <c r="AQ1026" s="567">
        <v>1025</v>
      </c>
    </row>
    <row r="1027" spans="35:43" x14ac:dyDescent="0.25">
      <c r="AI1027" s="278" t="str">
        <f t="shared" ref="AI1027:AI1090" si="18">AJ1027&amp;AK1027&amp;AL1027&amp;AN1027&amp;AO1027</f>
        <v>41922Ε2ε (Ε)245Sα16</v>
      </c>
      <c r="AJ1027" s="287">
        <v>41922</v>
      </c>
      <c r="AK1027" s="280" t="s">
        <v>1013</v>
      </c>
      <c r="AL1027" s="281">
        <v>245</v>
      </c>
      <c r="AM1027" s="282" t="s">
        <v>330</v>
      </c>
      <c r="AN1027" s="283" t="s">
        <v>906</v>
      </c>
      <c r="AO1027" s="283" t="s">
        <v>1636</v>
      </c>
      <c r="AP1027" s="283">
        <v>7</v>
      </c>
      <c r="AQ1027" s="567">
        <v>1026</v>
      </c>
    </row>
    <row r="1028" spans="35:43" x14ac:dyDescent="0.25">
      <c r="AI1028" s="278" t="str">
        <f t="shared" si="18"/>
        <v>41922Ε2ε (Ε)245Sκ12</v>
      </c>
      <c r="AJ1028" s="287">
        <v>41922</v>
      </c>
      <c r="AK1028" s="280" t="s">
        <v>1013</v>
      </c>
      <c r="AL1028" s="281">
        <v>245</v>
      </c>
      <c r="AM1028" s="282" t="s">
        <v>330</v>
      </c>
      <c r="AN1028" s="283" t="s">
        <v>906</v>
      </c>
      <c r="AO1028" s="283" t="s">
        <v>1638</v>
      </c>
      <c r="AP1028" s="283">
        <v>9</v>
      </c>
      <c r="AQ1028" s="567">
        <v>1027</v>
      </c>
    </row>
    <row r="1029" spans="35:43" x14ac:dyDescent="0.25">
      <c r="AI1029" s="278" t="str">
        <f t="shared" si="18"/>
        <v>41922Ε2ε (Ε)245Sκ14</v>
      </c>
      <c r="AJ1029" s="287">
        <v>41922</v>
      </c>
      <c r="AK1029" s="280" t="s">
        <v>1013</v>
      </c>
      <c r="AL1029" s="281">
        <v>245</v>
      </c>
      <c r="AM1029" s="282" t="s">
        <v>330</v>
      </c>
      <c r="AN1029" s="283" t="s">
        <v>906</v>
      </c>
      <c r="AO1029" s="283" t="s">
        <v>1639</v>
      </c>
      <c r="AP1029" s="283">
        <v>10</v>
      </c>
      <c r="AQ1029" s="567">
        <v>1028</v>
      </c>
    </row>
    <row r="1030" spans="35:43" x14ac:dyDescent="0.25">
      <c r="AI1030" s="278" t="str">
        <f t="shared" si="18"/>
        <v>41922Ε2ε (Ε)245Sκ16</v>
      </c>
      <c r="AJ1030" s="287">
        <v>41922</v>
      </c>
      <c r="AK1030" s="280" t="s">
        <v>1013</v>
      </c>
      <c r="AL1030" s="281">
        <v>245</v>
      </c>
      <c r="AM1030" s="282" t="s">
        <v>330</v>
      </c>
      <c r="AN1030" s="283" t="s">
        <v>906</v>
      </c>
      <c r="AO1030" s="283" t="s">
        <v>1640</v>
      </c>
      <c r="AP1030" s="283">
        <v>11</v>
      </c>
      <c r="AQ1030" s="567">
        <v>1029</v>
      </c>
    </row>
    <row r="1031" spans="35:43" x14ac:dyDescent="0.25">
      <c r="AI1031" s="278" t="str">
        <f t="shared" si="18"/>
        <v>41922Ε2ε (Θ)374Sα14</v>
      </c>
      <c r="AJ1031" s="287">
        <v>41922</v>
      </c>
      <c r="AK1031" s="280" t="s">
        <v>1097</v>
      </c>
      <c r="AL1031" s="281">
        <v>374</v>
      </c>
      <c r="AM1031" s="282" t="s">
        <v>208</v>
      </c>
      <c r="AN1031" s="283" t="s">
        <v>906</v>
      </c>
      <c r="AO1031" s="283" t="s">
        <v>1635</v>
      </c>
      <c r="AP1031" s="283">
        <v>6</v>
      </c>
      <c r="AQ1031" s="567">
        <v>1030</v>
      </c>
    </row>
    <row r="1032" spans="35:43" x14ac:dyDescent="0.25">
      <c r="AI1032" s="278" t="str">
        <f t="shared" si="18"/>
        <v>41922Ε2ε (Θ)374Dα14</v>
      </c>
      <c r="AJ1032" s="287">
        <v>41922</v>
      </c>
      <c r="AK1032" s="280" t="s">
        <v>1097</v>
      </c>
      <c r="AL1032" s="281">
        <v>374</v>
      </c>
      <c r="AM1032" s="282" t="s">
        <v>208</v>
      </c>
      <c r="AN1032" s="283" t="s">
        <v>913</v>
      </c>
      <c r="AO1032" s="283" t="s">
        <v>1635</v>
      </c>
      <c r="AP1032" s="283">
        <v>14</v>
      </c>
      <c r="AQ1032" s="567">
        <v>1031</v>
      </c>
    </row>
    <row r="1033" spans="35:43" x14ac:dyDescent="0.25">
      <c r="AI1033" s="278" t="str">
        <f t="shared" si="18"/>
        <v>41922Ε2ε (Θ)374Sα16</v>
      </c>
      <c r="AJ1033" s="287">
        <v>41922</v>
      </c>
      <c r="AK1033" s="280" t="s">
        <v>1097</v>
      </c>
      <c r="AL1033" s="281">
        <v>374</v>
      </c>
      <c r="AM1033" s="282" t="s">
        <v>208</v>
      </c>
      <c r="AN1033" s="283" t="s">
        <v>906</v>
      </c>
      <c r="AO1033" s="283" t="s">
        <v>1636</v>
      </c>
      <c r="AP1033" s="283">
        <v>7</v>
      </c>
      <c r="AQ1033" s="567">
        <v>1032</v>
      </c>
    </row>
    <row r="1034" spans="35:43" x14ac:dyDescent="0.25">
      <c r="AI1034" s="278" t="str">
        <f t="shared" si="18"/>
        <v>41922Ε2ε (Θ)374Dα16</v>
      </c>
      <c r="AJ1034" s="287">
        <v>41922</v>
      </c>
      <c r="AK1034" s="280" t="s">
        <v>1097</v>
      </c>
      <c r="AL1034" s="281">
        <v>374</v>
      </c>
      <c r="AM1034" s="282" t="s">
        <v>208</v>
      </c>
      <c r="AN1034" s="283" t="s">
        <v>913</v>
      </c>
      <c r="AO1034" s="283" t="s">
        <v>1636</v>
      </c>
      <c r="AP1034" s="283">
        <v>15</v>
      </c>
      <c r="AQ1034" s="567">
        <v>1033</v>
      </c>
    </row>
    <row r="1035" spans="35:43" x14ac:dyDescent="0.25">
      <c r="AI1035" s="278" t="str">
        <f t="shared" si="18"/>
        <v>41922Ε2ε (Θ)374Sκ14</v>
      </c>
      <c r="AJ1035" s="287">
        <v>41922</v>
      </c>
      <c r="AK1035" s="280" t="s">
        <v>1097</v>
      </c>
      <c r="AL1035" s="281">
        <v>374</v>
      </c>
      <c r="AM1035" s="282" t="s">
        <v>208</v>
      </c>
      <c r="AN1035" s="283" t="s">
        <v>906</v>
      </c>
      <c r="AO1035" s="283" t="s">
        <v>1639</v>
      </c>
      <c r="AP1035" s="283">
        <v>10</v>
      </c>
      <c r="AQ1035" s="567">
        <v>1034</v>
      </c>
    </row>
    <row r="1036" spans="35:43" x14ac:dyDescent="0.25">
      <c r="AI1036" s="278" t="str">
        <f t="shared" si="18"/>
        <v>41922Ε2ε (Θ)374Dκ14</v>
      </c>
      <c r="AJ1036" s="287">
        <v>41922</v>
      </c>
      <c r="AK1036" s="280" t="s">
        <v>1097</v>
      </c>
      <c r="AL1036" s="281">
        <v>374</v>
      </c>
      <c r="AM1036" s="282" t="s">
        <v>208</v>
      </c>
      <c r="AN1036" s="283" t="s">
        <v>913</v>
      </c>
      <c r="AO1036" s="283" t="s">
        <v>1639</v>
      </c>
      <c r="AP1036" s="283">
        <v>18</v>
      </c>
      <c r="AQ1036" s="567">
        <v>1035</v>
      </c>
    </row>
    <row r="1037" spans="35:43" x14ac:dyDescent="0.25">
      <c r="AI1037" s="278" t="str">
        <f t="shared" si="18"/>
        <v>41922Ε2ε (Θ)374Sκ16</v>
      </c>
      <c r="AJ1037" s="287">
        <v>41922</v>
      </c>
      <c r="AK1037" s="280" t="s">
        <v>1097</v>
      </c>
      <c r="AL1037" s="281">
        <v>374</v>
      </c>
      <c r="AM1037" s="282" t="s">
        <v>208</v>
      </c>
      <c r="AN1037" s="283" t="s">
        <v>906</v>
      </c>
      <c r="AO1037" s="283" t="s">
        <v>1640</v>
      </c>
      <c r="AP1037" s="283">
        <v>11</v>
      </c>
      <c r="AQ1037" s="567">
        <v>1036</v>
      </c>
    </row>
    <row r="1038" spans="35:43" x14ac:dyDescent="0.25">
      <c r="AI1038" s="278" t="str">
        <f t="shared" si="18"/>
        <v>41922Ε2ε (Θ)374Dκ16</v>
      </c>
      <c r="AJ1038" s="287">
        <v>41922</v>
      </c>
      <c r="AK1038" s="280" t="s">
        <v>1097</v>
      </c>
      <c r="AL1038" s="281">
        <v>374</v>
      </c>
      <c r="AM1038" s="282" t="s">
        <v>208</v>
      </c>
      <c r="AN1038" s="283" t="s">
        <v>913</v>
      </c>
      <c r="AO1038" s="283" t="s">
        <v>1640</v>
      </c>
      <c r="AP1038" s="283">
        <v>19</v>
      </c>
      <c r="AQ1038" s="567">
        <v>1037</v>
      </c>
    </row>
    <row r="1039" spans="35:43" x14ac:dyDescent="0.25">
      <c r="AI1039" s="278" t="str">
        <f t="shared" si="18"/>
        <v>41922Ε2ε (ΙΑ)424Sα12</v>
      </c>
      <c r="AJ1039" s="287">
        <v>41922</v>
      </c>
      <c r="AK1039" s="280" t="s">
        <v>1098</v>
      </c>
      <c r="AL1039" s="281">
        <v>424</v>
      </c>
      <c r="AM1039" s="282" t="s">
        <v>197</v>
      </c>
      <c r="AN1039" s="283" t="s">
        <v>906</v>
      </c>
      <c r="AO1039" s="283" t="s">
        <v>1634</v>
      </c>
      <c r="AP1039" s="283">
        <v>5</v>
      </c>
      <c r="AQ1039" s="567">
        <v>1038</v>
      </c>
    </row>
    <row r="1040" spans="35:43" x14ac:dyDescent="0.25">
      <c r="AI1040" s="278" t="str">
        <f t="shared" si="18"/>
        <v>41922Ε2ε (ΙΑ)424Dα12</v>
      </c>
      <c r="AJ1040" s="287">
        <v>41922</v>
      </c>
      <c r="AK1040" s="280" t="s">
        <v>1098</v>
      </c>
      <c r="AL1040" s="281">
        <v>424</v>
      </c>
      <c r="AM1040" s="282" t="s">
        <v>197</v>
      </c>
      <c r="AN1040" s="283" t="s">
        <v>913</v>
      </c>
      <c r="AO1040" s="283" t="s">
        <v>1634</v>
      </c>
      <c r="AP1040" s="283">
        <v>13</v>
      </c>
      <c r="AQ1040" s="567">
        <v>1039</v>
      </c>
    </row>
    <row r="1041" spans="35:43" x14ac:dyDescent="0.25">
      <c r="AI1041" s="278" t="str">
        <f t="shared" si="18"/>
        <v>41922Ε2ε (ΙΑ)424Sκ12</v>
      </c>
      <c r="AJ1041" s="287">
        <v>41922</v>
      </c>
      <c r="AK1041" s="280" t="s">
        <v>1098</v>
      </c>
      <c r="AL1041" s="281">
        <v>424</v>
      </c>
      <c r="AM1041" s="282" t="s">
        <v>197</v>
      </c>
      <c r="AN1041" s="283" t="s">
        <v>906</v>
      </c>
      <c r="AO1041" s="283" t="s">
        <v>1638</v>
      </c>
      <c r="AP1041" s="283">
        <v>9</v>
      </c>
      <c r="AQ1041" s="567">
        <v>1040</v>
      </c>
    </row>
    <row r="1042" spans="35:43" x14ac:dyDescent="0.25">
      <c r="AI1042" s="278" t="str">
        <f t="shared" si="18"/>
        <v>41922Ε2ε (ΙΑ)424Dκ12</v>
      </c>
      <c r="AJ1042" s="287">
        <v>41922</v>
      </c>
      <c r="AK1042" s="280" t="s">
        <v>1098</v>
      </c>
      <c r="AL1042" s="281">
        <v>424</v>
      </c>
      <c r="AM1042" s="282" t="s">
        <v>197</v>
      </c>
      <c r="AN1042" s="283" t="s">
        <v>913</v>
      </c>
      <c r="AO1042" s="283" t="s">
        <v>1638</v>
      </c>
      <c r="AP1042" s="283">
        <v>17</v>
      </c>
      <c r="AQ1042" s="567">
        <v>1041</v>
      </c>
    </row>
    <row r="1043" spans="35:43" x14ac:dyDescent="0.25">
      <c r="AI1043" s="278" t="str">
        <f t="shared" si="18"/>
        <v>41932ITF (RIAT)14Sα18</v>
      </c>
      <c r="AJ1043" s="287">
        <v>41932</v>
      </c>
      <c r="AK1043" s="280" t="s">
        <v>1099</v>
      </c>
      <c r="AL1043" s="281">
        <v>14</v>
      </c>
      <c r="AM1043" s="282" t="s">
        <v>908</v>
      </c>
      <c r="AN1043" s="283" t="s">
        <v>906</v>
      </c>
      <c r="AO1043" s="283" t="s">
        <v>1637</v>
      </c>
      <c r="AP1043" s="283">
        <v>8</v>
      </c>
      <c r="AQ1043" s="567">
        <v>1042</v>
      </c>
    </row>
    <row r="1044" spans="35:43" x14ac:dyDescent="0.25">
      <c r="AI1044" s="278" t="str">
        <f t="shared" si="18"/>
        <v>41936Ε1δ (Ε)242Sα12</v>
      </c>
      <c r="AJ1044" s="287">
        <v>41936</v>
      </c>
      <c r="AK1044" s="280" t="s">
        <v>1010</v>
      </c>
      <c r="AL1044" s="281">
        <v>242</v>
      </c>
      <c r="AM1044" s="282" t="s">
        <v>320</v>
      </c>
      <c r="AN1044" s="283" t="s">
        <v>906</v>
      </c>
      <c r="AO1044" s="283" t="s">
        <v>1634</v>
      </c>
      <c r="AP1044" s="283">
        <v>5</v>
      </c>
      <c r="AQ1044" s="567">
        <v>1043</v>
      </c>
    </row>
    <row r="1045" spans="35:43" x14ac:dyDescent="0.25">
      <c r="AI1045" s="278" t="str">
        <f t="shared" si="18"/>
        <v>41936Ε1δ (Ε)242Dα12</v>
      </c>
      <c r="AJ1045" s="287">
        <v>41936</v>
      </c>
      <c r="AK1045" s="280" t="s">
        <v>1010</v>
      </c>
      <c r="AL1045" s="281">
        <v>242</v>
      </c>
      <c r="AM1045" s="282" t="s">
        <v>320</v>
      </c>
      <c r="AN1045" s="283" t="s">
        <v>913</v>
      </c>
      <c r="AO1045" s="283" t="s">
        <v>1634</v>
      </c>
      <c r="AP1045" s="283">
        <v>13</v>
      </c>
      <c r="AQ1045" s="567">
        <v>1044</v>
      </c>
    </row>
    <row r="1046" spans="35:43" x14ac:dyDescent="0.25">
      <c r="AI1046" s="278" t="str">
        <f t="shared" si="18"/>
        <v>41936Ε1δ (Ε)242Sα14</v>
      </c>
      <c r="AJ1046" s="287">
        <v>41936</v>
      </c>
      <c r="AK1046" s="280" t="s">
        <v>1010</v>
      </c>
      <c r="AL1046" s="281">
        <v>242</v>
      </c>
      <c r="AM1046" s="282" t="s">
        <v>320</v>
      </c>
      <c r="AN1046" s="283" t="s">
        <v>906</v>
      </c>
      <c r="AO1046" s="283" t="s">
        <v>1635</v>
      </c>
      <c r="AP1046" s="283">
        <v>6</v>
      </c>
      <c r="AQ1046" s="567">
        <v>1045</v>
      </c>
    </row>
    <row r="1047" spans="35:43" x14ac:dyDescent="0.25">
      <c r="AI1047" s="278" t="str">
        <f t="shared" si="18"/>
        <v>41936Ε1δ (Ε)242Dα14</v>
      </c>
      <c r="AJ1047" s="287">
        <v>41936</v>
      </c>
      <c r="AK1047" s="280" t="s">
        <v>1010</v>
      </c>
      <c r="AL1047" s="281">
        <v>242</v>
      </c>
      <c r="AM1047" s="282" t="s">
        <v>320</v>
      </c>
      <c r="AN1047" s="283" t="s">
        <v>913</v>
      </c>
      <c r="AO1047" s="283" t="s">
        <v>1635</v>
      </c>
      <c r="AP1047" s="283">
        <v>14</v>
      </c>
      <c r="AQ1047" s="567">
        <v>1046</v>
      </c>
    </row>
    <row r="1048" spans="35:43" x14ac:dyDescent="0.25">
      <c r="AI1048" s="278" t="str">
        <f t="shared" si="18"/>
        <v>41936Ε1δ (Ε)242Sα16</v>
      </c>
      <c r="AJ1048" s="287">
        <v>41936</v>
      </c>
      <c r="AK1048" s="280" t="s">
        <v>1010</v>
      </c>
      <c r="AL1048" s="281">
        <v>242</v>
      </c>
      <c r="AM1048" s="282" t="s">
        <v>320</v>
      </c>
      <c r="AN1048" s="283" t="s">
        <v>906</v>
      </c>
      <c r="AO1048" s="283" t="s">
        <v>1636</v>
      </c>
      <c r="AP1048" s="283">
        <v>7</v>
      </c>
      <c r="AQ1048" s="567">
        <v>1047</v>
      </c>
    </row>
    <row r="1049" spans="35:43" x14ac:dyDescent="0.25">
      <c r="AI1049" s="278" t="str">
        <f t="shared" si="18"/>
        <v>41936Ε1δ (Ε)242Dα16</v>
      </c>
      <c r="AJ1049" s="287">
        <v>41936</v>
      </c>
      <c r="AK1049" s="280" t="s">
        <v>1010</v>
      </c>
      <c r="AL1049" s="281">
        <v>242</v>
      </c>
      <c r="AM1049" s="282" t="s">
        <v>320</v>
      </c>
      <c r="AN1049" s="283" t="s">
        <v>913</v>
      </c>
      <c r="AO1049" s="283" t="s">
        <v>1636</v>
      </c>
      <c r="AP1049" s="283">
        <v>15</v>
      </c>
      <c r="AQ1049" s="567">
        <v>1048</v>
      </c>
    </row>
    <row r="1050" spans="35:43" x14ac:dyDescent="0.25">
      <c r="AI1050" s="278" t="str">
        <f t="shared" si="18"/>
        <v>41936Ε1δ (Ε)242Sα18</v>
      </c>
      <c r="AJ1050" s="287">
        <v>41936</v>
      </c>
      <c r="AK1050" s="280" t="s">
        <v>1010</v>
      </c>
      <c r="AL1050" s="281">
        <v>242</v>
      </c>
      <c r="AM1050" s="282" t="s">
        <v>320</v>
      </c>
      <c r="AN1050" s="283" t="s">
        <v>906</v>
      </c>
      <c r="AO1050" s="283" t="s">
        <v>1637</v>
      </c>
      <c r="AP1050" s="283">
        <v>8</v>
      </c>
      <c r="AQ1050" s="567">
        <v>1049</v>
      </c>
    </row>
    <row r="1051" spans="35:43" x14ac:dyDescent="0.25">
      <c r="AI1051" s="278" t="str">
        <f t="shared" si="18"/>
        <v>41936Ε1δ (Ε)242Sκ12</v>
      </c>
      <c r="AJ1051" s="287">
        <v>41936</v>
      </c>
      <c r="AK1051" s="280" t="s">
        <v>1010</v>
      </c>
      <c r="AL1051" s="281">
        <v>242</v>
      </c>
      <c r="AM1051" s="282" t="s">
        <v>320</v>
      </c>
      <c r="AN1051" s="283" t="s">
        <v>906</v>
      </c>
      <c r="AO1051" s="283" t="s">
        <v>1638</v>
      </c>
      <c r="AP1051" s="283">
        <v>9</v>
      </c>
      <c r="AQ1051" s="567">
        <v>1050</v>
      </c>
    </row>
    <row r="1052" spans="35:43" x14ac:dyDescent="0.25">
      <c r="AI1052" s="278" t="str">
        <f t="shared" si="18"/>
        <v>41936Ε1δ (Ε)242Dκ12</v>
      </c>
      <c r="AJ1052" s="287">
        <v>41936</v>
      </c>
      <c r="AK1052" s="280" t="s">
        <v>1010</v>
      </c>
      <c r="AL1052" s="281">
        <v>242</v>
      </c>
      <c r="AM1052" s="282" t="s">
        <v>320</v>
      </c>
      <c r="AN1052" s="283" t="s">
        <v>913</v>
      </c>
      <c r="AO1052" s="283" t="s">
        <v>1638</v>
      </c>
      <c r="AP1052" s="283">
        <v>17</v>
      </c>
      <c r="AQ1052" s="567">
        <v>1051</v>
      </c>
    </row>
    <row r="1053" spans="35:43" x14ac:dyDescent="0.25">
      <c r="AI1053" s="278" t="str">
        <f t="shared" si="18"/>
        <v>41936Ε1δ (Ε)242Sκ14</v>
      </c>
      <c r="AJ1053" s="287">
        <v>41936</v>
      </c>
      <c r="AK1053" s="280" t="s">
        <v>1010</v>
      </c>
      <c r="AL1053" s="281">
        <v>242</v>
      </c>
      <c r="AM1053" s="282" t="s">
        <v>320</v>
      </c>
      <c r="AN1053" s="283" t="s">
        <v>906</v>
      </c>
      <c r="AO1053" s="283" t="s">
        <v>1639</v>
      </c>
      <c r="AP1053" s="283">
        <v>10</v>
      </c>
      <c r="AQ1053" s="567">
        <v>1052</v>
      </c>
    </row>
    <row r="1054" spans="35:43" x14ac:dyDescent="0.25">
      <c r="AI1054" s="278" t="str">
        <f t="shared" si="18"/>
        <v>41936Ε1δ (Ε)242Sκ16</v>
      </c>
      <c r="AJ1054" s="287">
        <v>41936</v>
      </c>
      <c r="AK1054" s="280" t="s">
        <v>1010</v>
      </c>
      <c r="AL1054" s="281">
        <v>242</v>
      </c>
      <c r="AM1054" s="282" t="s">
        <v>320</v>
      </c>
      <c r="AN1054" s="283" t="s">
        <v>906</v>
      </c>
      <c r="AO1054" s="283" t="s">
        <v>1640</v>
      </c>
      <c r="AP1054" s="283">
        <v>11</v>
      </c>
      <c r="AQ1054" s="567">
        <v>1053</v>
      </c>
    </row>
    <row r="1055" spans="35:43" x14ac:dyDescent="0.25">
      <c r="AI1055" s="278" t="str">
        <f t="shared" si="18"/>
        <v>41936Ε1δ (Ε)242Dκ16</v>
      </c>
      <c r="AJ1055" s="287">
        <v>41936</v>
      </c>
      <c r="AK1055" s="280" t="s">
        <v>1010</v>
      </c>
      <c r="AL1055" s="281">
        <v>242</v>
      </c>
      <c r="AM1055" s="282" t="s">
        <v>320</v>
      </c>
      <c r="AN1055" s="283" t="s">
        <v>913</v>
      </c>
      <c r="AO1055" s="283" t="s">
        <v>1640</v>
      </c>
      <c r="AP1055" s="283">
        <v>19</v>
      </c>
      <c r="AQ1055" s="567">
        <v>1054</v>
      </c>
    </row>
    <row r="1056" spans="35:43" x14ac:dyDescent="0.25">
      <c r="AI1056" s="278" t="str">
        <f t="shared" si="18"/>
        <v>41939ITF (DUBAI)14Sα18</v>
      </c>
      <c r="AJ1056" s="287">
        <v>41939</v>
      </c>
      <c r="AK1056" s="280" t="s">
        <v>1100</v>
      </c>
      <c r="AL1056" s="281">
        <v>14</v>
      </c>
      <c r="AM1056" s="282" t="s">
        <v>908</v>
      </c>
      <c r="AN1056" s="283" t="s">
        <v>906</v>
      </c>
      <c r="AO1056" s="283" t="s">
        <v>1637</v>
      </c>
      <c r="AP1056" s="283">
        <v>8</v>
      </c>
      <c r="AQ1056" s="567">
        <v>1055</v>
      </c>
    </row>
    <row r="1057" spans="35:43" x14ac:dyDescent="0.25">
      <c r="AI1057" s="278" t="str">
        <f t="shared" si="18"/>
        <v>41939ITF (DUBAI)14Dα18</v>
      </c>
      <c r="AJ1057" s="287">
        <v>41939</v>
      </c>
      <c r="AK1057" s="280" t="s">
        <v>1100</v>
      </c>
      <c r="AL1057" s="281">
        <v>14</v>
      </c>
      <c r="AM1057" s="282" t="s">
        <v>908</v>
      </c>
      <c r="AN1057" s="283" t="s">
        <v>913</v>
      </c>
      <c r="AO1057" s="283" t="s">
        <v>1637</v>
      </c>
      <c r="AP1057" s="283">
        <v>16</v>
      </c>
      <c r="AQ1057" s="567">
        <v>1056</v>
      </c>
    </row>
    <row r="1058" spans="35:43" x14ac:dyDescent="0.25">
      <c r="AI1058" s="278" t="str">
        <f t="shared" si="18"/>
        <v>41939TE (NICOSIA FIELD)15Sκ14</v>
      </c>
      <c r="AJ1058" s="287">
        <v>41939</v>
      </c>
      <c r="AK1058" s="280" t="s">
        <v>1101</v>
      </c>
      <c r="AL1058" s="281">
        <v>15</v>
      </c>
      <c r="AM1058" s="282" t="s">
        <v>1699</v>
      </c>
      <c r="AN1058" s="283" t="s">
        <v>906</v>
      </c>
      <c r="AO1058" s="283" t="s">
        <v>1639</v>
      </c>
      <c r="AP1058" s="283">
        <v>10</v>
      </c>
      <c r="AQ1058" s="567">
        <v>1057</v>
      </c>
    </row>
    <row r="1059" spans="35:43" x14ac:dyDescent="0.25">
      <c r="AI1059" s="278" t="str">
        <f t="shared" si="18"/>
        <v>41951Ε3ε (Β)3Sα12</v>
      </c>
      <c r="AJ1059" s="287">
        <v>41951</v>
      </c>
      <c r="AK1059" s="280" t="s">
        <v>1102</v>
      </c>
      <c r="AL1059" s="281">
        <v>3</v>
      </c>
      <c r="AM1059" s="282" t="s">
        <v>1703</v>
      </c>
      <c r="AN1059" s="283" t="s">
        <v>906</v>
      </c>
      <c r="AO1059" s="283" t="s">
        <v>1634</v>
      </c>
      <c r="AP1059" s="283">
        <v>5</v>
      </c>
      <c r="AQ1059" s="567">
        <v>1058</v>
      </c>
    </row>
    <row r="1060" spans="35:43" x14ac:dyDescent="0.25">
      <c r="AI1060" s="278" t="str">
        <f t="shared" si="18"/>
        <v>41951Ε3ε (Β)3Sα14</v>
      </c>
      <c r="AJ1060" s="287">
        <v>41951</v>
      </c>
      <c r="AK1060" s="280" t="s">
        <v>1102</v>
      </c>
      <c r="AL1060" s="281">
        <v>3</v>
      </c>
      <c r="AM1060" s="282" t="s">
        <v>1703</v>
      </c>
      <c r="AN1060" s="283" t="s">
        <v>906</v>
      </c>
      <c r="AO1060" s="283" t="s">
        <v>1635</v>
      </c>
      <c r="AP1060" s="283">
        <v>6</v>
      </c>
      <c r="AQ1060" s="567">
        <v>1059</v>
      </c>
    </row>
    <row r="1061" spans="35:43" x14ac:dyDescent="0.25">
      <c r="AI1061" s="278" t="str">
        <f t="shared" si="18"/>
        <v>41951Ε3ε (Β)3Sα16</v>
      </c>
      <c r="AJ1061" s="287">
        <v>41951</v>
      </c>
      <c r="AK1061" s="280" t="s">
        <v>1102</v>
      </c>
      <c r="AL1061" s="281">
        <v>3</v>
      </c>
      <c r="AM1061" s="282" t="s">
        <v>1703</v>
      </c>
      <c r="AN1061" s="283" t="s">
        <v>906</v>
      </c>
      <c r="AO1061" s="283" t="s">
        <v>1636</v>
      </c>
      <c r="AP1061" s="283">
        <v>7</v>
      </c>
      <c r="AQ1061" s="567">
        <v>1060</v>
      </c>
    </row>
    <row r="1062" spans="35:43" x14ac:dyDescent="0.25">
      <c r="AI1062" s="278" t="str">
        <f t="shared" si="18"/>
        <v>41951Ε3ε (Β)3Sκ12</v>
      </c>
      <c r="AJ1062" s="287">
        <v>41951</v>
      </c>
      <c r="AK1062" s="280" t="s">
        <v>1102</v>
      </c>
      <c r="AL1062" s="281">
        <v>3</v>
      </c>
      <c r="AM1062" s="282" t="s">
        <v>1703</v>
      </c>
      <c r="AN1062" s="283" t="s">
        <v>906</v>
      </c>
      <c r="AO1062" s="283" t="s">
        <v>1638</v>
      </c>
      <c r="AP1062" s="283">
        <v>9</v>
      </c>
      <c r="AQ1062" s="567">
        <v>1061</v>
      </c>
    </row>
    <row r="1063" spans="35:43" x14ac:dyDescent="0.25">
      <c r="AI1063" s="278" t="str">
        <f t="shared" si="18"/>
        <v>41951Ε3ε (Β)3Sκ14</v>
      </c>
      <c r="AJ1063" s="287">
        <v>41951</v>
      </c>
      <c r="AK1063" s="280" t="s">
        <v>1102</v>
      </c>
      <c r="AL1063" s="281">
        <v>3</v>
      </c>
      <c r="AM1063" s="282" t="s">
        <v>1703</v>
      </c>
      <c r="AN1063" s="283" t="s">
        <v>906</v>
      </c>
      <c r="AO1063" s="283" t="s">
        <v>1639</v>
      </c>
      <c r="AP1063" s="283">
        <v>10</v>
      </c>
      <c r="AQ1063" s="567">
        <v>1062</v>
      </c>
    </row>
    <row r="1064" spans="35:43" x14ac:dyDescent="0.25">
      <c r="AI1064" s="278" t="str">
        <f t="shared" si="18"/>
        <v>41951Ε3ε (Β)3Sκ16</v>
      </c>
      <c r="AJ1064" s="287">
        <v>41951</v>
      </c>
      <c r="AK1064" s="280" t="s">
        <v>1102</v>
      </c>
      <c r="AL1064" s="281">
        <v>3</v>
      </c>
      <c r="AM1064" s="282" t="s">
        <v>1703</v>
      </c>
      <c r="AN1064" s="283" t="s">
        <v>906</v>
      </c>
      <c r="AO1064" s="283" t="s">
        <v>1640</v>
      </c>
      <c r="AP1064" s="283">
        <v>11</v>
      </c>
      <c r="AQ1064" s="567">
        <v>1063</v>
      </c>
    </row>
    <row r="1065" spans="35:43" x14ac:dyDescent="0.25">
      <c r="AI1065" s="278" t="str">
        <f t="shared" si="18"/>
        <v>41953ITF (MATAN)14Dα18</v>
      </c>
      <c r="AJ1065" s="287">
        <v>41953</v>
      </c>
      <c r="AK1065" s="280" t="s">
        <v>1027</v>
      </c>
      <c r="AL1065" s="281">
        <v>14</v>
      </c>
      <c r="AM1065" s="282" t="s">
        <v>908</v>
      </c>
      <c r="AN1065" s="283" t="s">
        <v>913</v>
      </c>
      <c r="AO1065" s="283" t="s">
        <v>1637</v>
      </c>
      <c r="AP1065" s="283">
        <v>16</v>
      </c>
      <c r="AQ1065" s="567">
        <v>1064</v>
      </c>
    </row>
    <row r="1066" spans="35:43" x14ac:dyDescent="0.25">
      <c r="AI1066" s="278" t="str">
        <f t="shared" si="18"/>
        <v>41957Μαστ (Θ)400Sα12</v>
      </c>
      <c r="AJ1066" s="287">
        <v>41957</v>
      </c>
      <c r="AK1066" s="280" t="s">
        <v>1037</v>
      </c>
      <c r="AL1066" s="281">
        <v>400</v>
      </c>
      <c r="AM1066" s="282" t="s">
        <v>360</v>
      </c>
      <c r="AN1066" s="283" t="s">
        <v>906</v>
      </c>
      <c r="AO1066" s="283" t="s">
        <v>1634</v>
      </c>
      <c r="AP1066" s="283">
        <v>5</v>
      </c>
      <c r="AQ1066" s="567">
        <v>1065</v>
      </c>
    </row>
    <row r="1067" spans="35:43" x14ac:dyDescent="0.25">
      <c r="AI1067" s="278" t="str">
        <f t="shared" si="18"/>
        <v>41957Μαστ (Θ)400Sα14</v>
      </c>
      <c r="AJ1067" s="287">
        <v>41957</v>
      </c>
      <c r="AK1067" s="280" t="s">
        <v>1037</v>
      </c>
      <c r="AL1067" s="281">
        <v>400</v>
      </c>
      <c r="AM1067" s="282" t="s">
        <v>360</v>
      </c>
      <c r="AN1067" s="283" t="s">
        <v>906</v>
      </c>
      <c r="AO1067" s="283" t="s">
        <v>1635</v>
      </c>
      <c r="AP1067" s="283">
        <v>6</v>
      </c>
      <c r="AQ1067" s="567">
        <v>1066</v>
      </c>
    </row>
    <row r="1068" spans="35:43" x14ac:dyDescent="0.25">
      <c r="AI1068" s="278" t="str">
        <f t="shared" si="18"/>
        <v>41957Μαστ (Θ)400Sα16</v>
      </c>
      <c r="AJ1068" s="287">
        <v>41957</v>
      </c>
      <c r="AK1068" s="280" t="s">
        <v>1037</v>
      </c>
      <c r="AL1068" s="281">
        <v>400</v>
      </c>
      <c r="AM1068" s="282" t="s">
        <v>360</v>
      </c>
      <c r="AN1068" s="283" t="s">
        <v>906</v>
      </c>
      <c r="AO1068" s="283" t="s">
        <v>1636</v>
      </c>
      <c r="AP1068" s="283">
        <v>7</v>
      </c>
      <c r="AQ1068" s="567">
        <v>1067</v>
      </c>
    </row>
    <row r="1069" spans="35:43" x14ac:dyDescent="0.25">
      <c r="AI1069" s="278" t="str">
        <f t="shared" si="18"/>
        <v>41957Μαστ (Θ)400Sα18</v>
      </c>
      <c r="AJ1069" s="287">
        <v>41957</v>
      </c>
      <c r="AK1069" s="280" t="s">
        <v>1037</v>
      </c>
      <c r="AL1069" s="281">
        <v>400</v>
      </c>
      <c r="AM1069" s="282" t="s">
        <v>360</v>
      </c>
      <c r="AN1069" s="283" t="s">
        <v>906</v>
      </c>
      <c r="AO1069" s="283" t="s">
        <v>1637</v>
      </c>
      <c r="AP1069" s="283">
        <v>8</v>
      </c>
      <c r="AQ1069" s="567">
        <v>1068</v>
      </c>
    </row>
    <row r="1070" spans="35:43" x14ac:dyDescent="0.25">
      <c r="AI1070" s="278" t="str">
        <f t="shared" si="18"/>
        <v>41957Μαστ (Θ)400Sκ12</v>
      </c>
      <c r="AJ1070" s="287">
        <v>41957</v>
      </c>
      <c r="AK1070" s="280" t="s">
        <v>1037</v>
      </c>
      <c r="AL1070" s="281">
        <v>400</v>
      </c>
      <c r="AM1070" s="282" t="s">
        <v>360</v>
      </c>
      <c r="AN1070" s="283" t="s">
        <v>906</v>
      </c>
      <c r="AO1070" s="283" t="s">
        <v>1638</v>
      </c>
      <c r="AP1070" s="283">
        <v>9</v>
      </c>
      <c r="AQ1070" s="567">
        <v>1069</v>
      </c>
    </row>
    <row r="1071" spans="35:43" x14ac:dyDescent="0.25">
      <c r="AI1071" s="278" t="str">
        <f t="shared" si="18"/>
        <v>41957Μαστ (Θ)400Sκ14</v>
      </c>
      <c r="AJ1071" s="287">
        <v>41957</v>
      </c>
      <c r="AK1071" s="280" t="s">
        <v>1037</v>
      </c>
      <c r="AL1071" s="281">
        <v>400</v>
      </c>
      <c r="AM1071" s="282" t="s">
        <v>360</v>
      </c>
      <c r="AN1071" s="283" t="s">
        <v>906</v>
      </c>
      <c r="AO1071" s="283" t="s">
        <v>1639</v>
      </c>
      <c r="AP1071" s="283">
        <v>10</v>
      </c>
      <c r="AQ1071" s="567">
        <v>1070</v>
      </c>
    </row>
    <row r="1072" spans="35:43" x14ac:dyDescent="0.25">
      <c r="AI1072" s="278" t="str">
        <f t="shared" si="18"/>
        <v>41957Μαστ (Θ)400Sκ16</v>
      </c>
      <c r="AJ1072" s="287">
        <v>41957</v>
      </c>
      <c r="AK1072" s="280" t="s">
        <v>1037</v>
      </c>
      <c r="AL1072" s="281">
        <v>400</v>
      </c>
      <c r="AM1072" s="282" t="s">
        <v>360</v>
      </c>
      <c r="AN1072" s="283" t="s">
        <v>906</v>
      </c>
      <c r="AO1072" s="283" t="s">
        <v>1640</v>
      </c>
      <c r="AP1072" s="283">
        <v>11</v>
      </c>
      <c r="AQ1072" s="567">
        <v>1071</v>
      </c>
    </row>
    <row r="1073" spans="35:43" x14ac:dyDescent="0.25">
      <c r="AI1073" s="278" t="str">
        <f t="shared" si="18"/>
        <v>41957Μαστ (Θ)400Sκ18</v>
      </c>
      <c r="AJ1073" s="287">
        <v>41957</v>
      </c>
      <c r="AK1073" s="280" t="s">
        <v>1037</v>
      </c>
      <c r="AL1073" s="281">
        <v>400</v>
      </c>
      <c r="AM1073" s="282" t="s">
        <v>360</v>
      </c>
      <c r="AN1073" s="283" t="s">
        <v>906</v>
      </c>
      <c r="AO1073" s="283" t="s">
        <v>1641</v>
      </c>
      <c r="AP1073" s="283">
        <v>12</v>
      </c>
      <c r="AQ1073" s="567">
        <v>1072</v>
      </c>
    </row>
    <row r="1074" spans="35:43" x14ac:dyDescent="0.25">
      <c r="AI1074" s="278" t="str">
        <f t="shared" si="18"/>
        <v>41960ITF (HALFA)14Sα18</v>
      </c>
      <c r="AJ1074" s="287">
        <v>41960</v>
      </c>
      <c r="AK1074" s="280" t="s">
        <v>1103</v>
      </c>
      <c r="AL1074" s="281">
        <v>14</v>
      </c>
      <c r="AM1074" s="282" t="s">
        <v>908</v>
      </c>
      <c r="AN1074" s="283" t="s">
        <v>906</v>
      </c>
      <c r="AO1074" s="283" t="s">
        <v>1637</v>
      </c>
      <c r="AP1074" s="283">
        <v>8</v>
      </c>
      <c r="AQ1074" s="567">
        <v>1073</v>
      </c>
    </row>
    <row r="1075" spans="35:43" x14ac:dyDescent="0.25">
      <c r="AI1075" s="278" t="str">
        <f t="shared" si="18"/>
        <v>41967ITF (MARSHALL)14Sα18</v>
      </c>
      <c r="AJ1075" s="287">
        <v>41967</v>
      </c>
      <c r="AK1075" s="280" t="s">
        <v>1104</v>
      </c>
      <c r="AL1075" s="281">
        <v>14</v>
      </c>
      <c r="AM1075" s="282" t="s">
        <v>908</v>
      </c>
      <c r="AN1075" s="283" t="s">
        <v>906</v>
      </c>
      <c r="AO1075" s="283" t="s">
        <v>1637</v>
      </c>
      <c r="AP1075" s="283">
        <v>8</v>
      </c>
      <c r="AQ1075" s="567">
        <v>1074</v>
      </c>
    </row>
    <row r="1076" spans="35:43" x14ac:dyDescent="0.25">
      <c r="AI1076" s="278" t="str">
        <f t="shared" si="18"/>
        <v>41972Ε3δ (Α)2Sα12</v>
      </c>
      <c r="AJ1076" s="287">
        <v>41972</v>
      </c>
      <c r="AK1076" s="280" t="s">
        <v>1105</v>
      </c>
      <c r="AL1076" s="281">
        <v>2</v>
      </c>
      <c r="AM1076" s="282" t="s">
        <v>1702</v>
      </c>
      <c r="AN1076" s="283" t="s">
        <v>906</v>
      </c>
      <c r="AO1076" s="283" t="s">
        <v>1634</v>
      </c>
      <c r="AP1076" s="283">
        <v>5</v>
      </c>
      <c r="AQ1076" s="567">
        <v>1075</v>
      </c>
    </row>
    <row r="1077" spans="35:43" x14ac:dyDescent="0.25">
      <c r="AI1077" s="278" t="str">
        <f t="shared" si="18"/>
        <v>41972Ε3δ (Α)2Sα14</v>
      </c>
      <c r="AJ1077" s="287">
        <v>41972</v>
      </c>
      <c r="AK1077" s="280" t="s">
        <v>1105</v>
      </c>
      <c r="AL1077" s="281">
        <v>2</v>
      </c>
      <c r="AM1077" s="282" t="s">
        <v>1702</v>
      </c>
      <c r="AN1077" s="283" t="s">
        <v>906</v>
      </c>
      <c r="AO1077" s="283" t="s">
        <v>1635</v>
      </c>
      <c r="AP1077" s="283">
        <v>6</v>
      </c>
      <c r="AQ1077" s="567">
        <v>1076</v>
      </c>
    </row>
    <row r="1078" spans="35:43" x14ac:dyDescent="0.25">
      <c r="AI1078" s="278" t="str">
        <f t="shared" si="18"/>
        <v>41972Ε3δ (Α)2Sκ12</v>
      </c>
      <c r="AJ1078" s="287">
        <v>41972</v>
      </c>
      <c r="AK1078" s="280" t="s">
        <v>1105</v>
      </c>
      <c r="AL1078" s="281">
        <v>2</v>
      </c>
      <c r="AM1078" s="282" t="s">
        <v>1702</v>
      </c>
      <c r="AN1078" s="283" t="s">
        <v>906</v>
      </c>
      <c r="AO1078" s="283" t="s">
        <v>1638</v>
      </c>
      <c r="AP1078" s="283">
        <v>9</v>
      </c>
      <c r="AQ1078" s="567">
        <v>1077</v>
      </c>
    </row>
    <row r="1079" spans="35:43" x14ac:dyDescent="0.25">
      <c r="AI1079" s="278" t="str">
        <f t="shared" si="18"/>
        <v>41972Ε3δ (Α)2Sκ14</v>
      </c>
      <c r="AJ1079" s="287">
        <v>41972</v>
      </c>
      <c r="AK1079" s="280" t="s">
        <v>1105</v>
      </c>
      <c r="AL1079" s="281">
        <v>2</v>
      </c>
      <c r="AM1079" s="282" t="s">
        <v>1702</v>
      </c>
      <c r="AN1079" s="283" t="s">
        <v>906</v>
      </c>
      <c r="AO1079" s="283" t="s">
        <v>1639</v>
      </c>
      <c r="AP1079" s="283">
        <v>10</v>
      </c>
      <c r="AQ1079" s="567">
        <v>1078</v>
      </c>
    </row>
    <row r="1080" spans="35:43" x14ac:dyDescent="0.25">
      <c r="AI1080" s="278" t="str">
        <f t="shared" si="18"/>
        <v>41972Ε3δ (Β)3Sα12</v>
      </c>
      <c r="AJ1080" s="287">
        <v>41972</v>
      </c>
      <c r="AK1080" s="280" t="s">
        <v>1106</v>
      </c>
      <c r="AL1080" s="281">
        <v>3</v>
      </c>
      <c r="AM1080" s="282" t="s">
        <v>1703</v>
      </c>
      <c r="AN1080" s="283" t="s">
        <v>906</v>
      </c>
      <c r="AO1080" s="283" t="s">
        <v>1634</v>
      </c>
      <c r="AP1080" s="283">
        <v>5</v>
      </c>
      <c r="AQ1080" s="567">
        <v>1079</v>
      </c>
    </row>
    <row r="1081" spans="35:43" x14ac:dyDescent="0.25">
      <c r="AI1081" s="278" t="str">
        <f t="shared" si="18"/>
        <v>41972Ε3δ (Β)3Sα14</v>
      </c>
      <c r="AJ1081" s="287">
        <v>41972</v>
      </c>
      <c r="AK1081" s="280" t="s">
        <v>1106</v>
      </c>
      <c r="AL1081" s="281">
        <v>3</v>
      </c>
      <c r="AM1081" s="282" t="s">
        <v>1703</v>
      </c>
      <c r="AN1081" s="283" t="s">
        <v>906</v>
      </c>
      <c r="AO1081" s="283" t="s">
        <v>1635</v>
      </c>
      <c r="AP1081" s="283">
        <v>6</v>
      </c>
      <c r="AQ1081" s="567">
        <v>1080</v>
      </c>
    </row>
    <row r="1082" spans="35:43" x14ac:dyDescent="0.25">
      <c r="AI1082" s="278" t="str">
        <f t="shared" si="18"/>
        <v>41972Ε3δ (Β)3Sα16</v>
      </c>
      <c r="AJ1082" s="287">
        <v>41972</v>
      </c>
      <c r="AK1082" s="280" t="s">
        <v>1106</v>
      </c>
      <c r="AL1082" s="281">
        <v>3</v>
      </c>
      <c r="AM1082" s="282" t="s">
        <v>1703</v>
      </c>
      <c r="AN1082" s="283" t="s">
        <v>906</v>
      </c>
      <c r="AO1082" s="283" t="s">
        <v>1636</v>
      </c>
      <c r="AP1082" s="283">
        <v>7</v>
      </c>
      <c r="AQ1082" s="567">
        <v>1081</v>
      </c>
    </row>
    <row r="1083" spans="35:43" x14ac:dyDescent="0.25">
      <c r="AI1083" s="278" t="str">
        <f t="shared" si="18"/>
        <v>41972Ε3δ (Β)3Sκ12</v>
      </c>
      <c r="AJ1083" s="287">
        <v>41972</v>
      </c>
      <c r="AK1083" s="280" t="s">
        <v>1106</v>
      </c>
      <c r="AL1083" s="281">
        <v>3</v>
      </c>
      <c r="AM1083" s="282" t="s">
        <v>1703</v>
      </c>
      <c r="AN1083" s="283" t="s">
        <v>906</v>
      </c>
      <c r="AO1083" s="283" t="s">
        <v>1638</v>
      </c>
      <c r="AP1083" s="283">
        <v>9</v>
      </c>
      <c r="AQ1083" s="567">
        <v>1082</v>
      </c>
    </row>
    <row r="1084" spans="35:43" x14ac:dyDescent="0.25">
      <c r="AI1084" s="278" t="str">
        <f t="shared" si="18"/>
        <v>41972Ε3δ (Β)3Sκ16</v>
      </c>
      <c r="AJ1084" s="287">
        <v>41972</v>
      </c>
      <c r="AK1084" s="280" t="s">
        <v>1106</v>
      </c>
      <c r="AL1084" s="281">
        <v>3</v>
      </c>
      <c r="AM1084" s="282" t="s">
        <v>1703</v>
      </c>
      <c r="AN1084" s="283" t="s">
        <v>906</v>
      </c>
      <c r="AO1084" s="283" t="s">
        <v>1640</v>
      </c>
      <c r="AP1084" s="283">
        <v>11</v>
      </c>
      <c r="AQ1084" s="567">
        <v>1083</v>
      </c>
    </row>
    <row r="1085" spans="35:43" x14ac:dyDescent="0.25">
      <c r="AI1085" s="278" t="str">
        <f t="shared" si="18"/>
        <v>41972Ε3δ (Γ)4Sα12</v>
      </c>
      <c r="AJ1085" s="287">
        <v>41972</v>
      </c>
      <c r="AK1085" s="280" t="s">
        <v>1107</v>
      </c>
      <c r="AL1085" s="281">
        <v>4</v>
      </c>
      <c r="AM1085" s="282" t="s">
        <v>1704</v>
      </c>
      <c r="AN1085" s="283" t="s">
        <v>906</v>
      </c>
      <c r="AO1085" s="283" t="s">
        <v>1634</v>
      </c>
      <c r="AP1085" s="283">
        <v>5</v>
      </c>
      <c r="AQ1085" s="567">
        <v>1084</v>
      </c>
    </row>
    <row r="1086" spans="35:43" x14ac:dyDescent="0.25">
      <c r="AI1086" s="278" t="str">
        <f t="shared" si="18"/>
        <v>41972Ε3δ (Γ)4Sα16</v>
      </c>
      <c r="AJ1086" s="287">
        <v>41972</v>
      </c>
      <c r="AK1086" s="280" t="s">
        <v>1107</v>
      </c>
      <c r="AL1086" s="281">
        <v>4</v>
      </c>
      <c r="AM1086" s="282" t="s">
        <v>1704</v>
      </c>
      <c r="AN1086" s="283" t="s">
        <v>906</v>
      </c>
      <c r="AO1086" s="283" t="s">
        <v>1636</v>
      </c>
      <c r="AP1086" s="283">
        <v>7</v>
      </c>
      <c r="AQ1086" s="567">
        <v>1085</v>
      </c>
    </row>
    <row r="1087" spans="35:43" x14ac:dyDescent="0.25">
      <c r="AI1087" s="278" t="str">
        <f t="shared" si="18"/>
        <v>41972Ε3δ (Γ)4Sκ12</v>
      </c>
      <c r="AJ1087" s="287">
        <v>41972</v>
      </c>
      <c r="AK1087" s="280" t="s">
        <v>1107</v>
      </c>
      <c r="AL1087" s="281">
        <v>4</v>
      </c>
      <c r="AM1087" s="282" t="s">
        <v>1704</v>
      </c>
      <c r="AN1087" s="283" t="s">
        <v>906</v>
      </c>
      <c r="AO1087" s="283" t="s">
        <v>1638</v>
      </c>
      <c r="AP1087" s="283">
        <v>9</v>
      </c>
      <c r="AQ1087" s="567">
        <v>1086</v>
      </c>
    </row>
    <row r="1088" spans="35:43" x14ac:dyDescent="0.25">
      <c r="AI1088" s="278" t="str">
        <f t="shared" si="18"/>
        <v>41972Ε3δ (Γ)4Sκ14</v>
      </c>
      <c r="AJ1088" s="287">
        <v>41972</v>
      </c>
      <c r="AK1088" s="280" t="s">
        <v>1107</v>
      </c>
      <c r="AL1088" s="281">
        <v>4</v>
      </c>
      <c r="AM1088" s="282" t="s">
        <v>1704</v>
      </c>
      <c r="AN1088" s="283" t="s">
        <v>906</v>
      </c>
      <c r="AO1088" s="283" t="s">
        <v>1639</v>
      </c>
      <c r="AP1088" s="283">
        <v>10</v>
      </c>
      <c r="AQ1088" s="567">
        <v>1087</v>
      </c>
    </row>
    <row r="1089" spans="35:43" x14ac:dyDescent="0.25">
      <c r="AI1089" s="278" t="str">
        <f t="shared" si="18"/>
        <v>41972Ε3δ (Δ)5Sα12</v>
      </c>
      <c r="AJ1089" s="287">
        <v>41972</v>
      </c>
      <c r="AK1089" s="280" t="s">
        <v>1108</v>
      </c>
      <c r="AL1089" s="281">
        <v>5</v>
      </c>
      <c r="AM1089" s="282" t="s">
        <v>1705</v>
      </c>
      <c r="AN1089" s="283" t="s">
        <v>906</v>
      </c>
      <c r="AO1089" s="283" t="s">
        <v>1634</v>
      </c>
      <c r="AP1089" s="283">
        <v>5</v>
      </c>
      <c r="AQ1089" s="567">
        <v>1088</v>
      </c>
    </row>
    <row r="1090" spans="35:43" x14ac:dyDescent="0.25">
      <c r="AI1090" s="278" t="str">
        <f t="shared" si="18"/>
        <v>41972Ε3δ (Δ)5Sα14</v>
      </c>
      <c r="AJ1090" s="287">
        <v>41972</v>
      </c>
      <c r="AK1090" s="280" t="s">
        <v>1108</v>
      </c>
      <c r="AL1090" s="281">
        <v>5</v>
      </c>
      <c r="AM1090" s="282" t="s">
        <v>1705</v>
      </c>
      <c r="AN1090" s="283" t="s">
        <v>906</v>
      </c>
      <c r="AO1090" s="283" t="s">
        <v>1635</v>
      </c>
      <c r="AP1090" s="283">
        <v>6</v>
      </c>
      <c r="AQ1090" s="567">
        <v>1089</v>
      </c>
    </row>
    <row r="1091" spans="35:43" x14ac:dyDescent="0.25">
      <c r="AI1091" s="278" t="str">
        <f t="shared" ref="AI1091:AI1154" si="19">AJ1091&amp;AK1091&amp;AL1091&amp;AN1091&amp;AO1091</f>
        <v>41972Ε3δ (Δ)5Sα16</v>
      </c>
      <c r="AJ1091" s="287">
        <v>41972</v>
      </c>
      <c r="AK1091" s="280" t="s">
        <v>1108</v>
      </c>
      <c r="AL1091" s="281">
        <v>5</v>
      </c>
      <c r="AM1091" s="282" t="s">
        <v>1705</v>
      </c>
      <c r="AN1091" s="283" t="s">
        <v>906</v>
      </c>
      <c r="AO1091" s="283" t="s">
        <v>1636</v>
      </c>
      <c r="AP1091" s="283">
        <v>7</v>
      </c>
      <c r="AQ1091" s="567">
        <v>1090</v>
      </c>
    </row>
    <row r="1092" spans="35:43" x14ac:dyDescent="0.25">
      <c r="AI1092" s="278" t="str">
        <f t="shared" si="19"/>
        <v>41972Ε3δ (Δ)5Sκ12</v>
      </c>
      <c r="AJ1092" s="287">
        <v>41972</v>
      </c>
      <c r="AK1092" s="280" t="s">
        <v>1108</v>
      </c>
      <c r="AL1092" s="281">
        <v>5</v>
      </c>
      <c r="AM1092" s="282" t="s">
        <v>1705</v>
      </c>
      <c r="AN1092" s="283" t="s">
        <v>906</v>
      </c>
      <c r="AO1092" s="283" t="s">
        <v>1638</v>
      </c>
      <c r="AP1092" s="283">
        <v>9</v>
      </c>
      <c r="AQ1092" s="567">
        <v>1091</v>
      </c>
    </row>
    <row r="1093" spans="35:43" x14ac:dyDescent="0.25">
      <c r="AI1093" s="278" t="str">
        <f t="shared" si="19"/>
        <v>41972Ε3δ (Δ)5Sκ14</v>
      </c>
      <c r="AJ1093" s="287">
        <v>41972</v>
      </c>
      <c r="AK1093" s="280" t="s">
        <v>1108</v>
      </c>
      <c r="AL1093" s="281">
        <v>5</v>
      </c>
      <c r="AM1093" s="282" t="s">
        <v>1705</v>
      </c>
      <c r="AN1093" s="283" t="s">
        <v>906</v>
      </c>
      <c r="AO1093" s="283" t="s">
        <v>1639</v>
      </c>
      <c r="AP1093" s="283">
        <v>10</v>
      </c>
      <c r="AQ1093" s="567">
        <v>1092</v>
      </c>
    </row>
    <row r="1094" spans="35:43" x14ac:dyDescent="0.25">
      <c r="AI1094" s="278" t="str">
        <f t="shared" si="19"/>
        <v>41972Ε3δ (Ε)6Sα12</v>
      </c>
      <c r="AJ1094" s="287">
        <v>41972</v>
      </c>
      <c r="AK1094" s="280" t="s">
        <v>1109</v>
      </c>
      <c r="AL1094" s="281">
        <v>6</v>
      </c>
      <c r="AM1094" s="282" t="s">
        <v>1706</v>
      </c>
      <c r="AN1094" s="283" t="s">
        <v>906</v>
      </c>
      <c r="AO1094" s="283" t="s">
        <v>1634</v>
      </c>
      <c r="AP1094" s="283">
        <v>5</v>
      </c>
      <c r="AQ1094" s="567">
        <v>1093</v>
      </c>
    </row>
    <row r="1095" spans="35:43" x14ac:dyDescent="0.25">
      <c r="AI1095" s="278" t="str">
        <f t="shared" si="19"/>
        <v>41972Ε3δ (Ε)6Sα14</v>
      </c>
      <c r="AJ1095" s="287">
        <v>41972</v>
      </c>
      <c r="AK1095" s="280" t="s">
        <v>1109</v>
      </c>
      <c r="AL1095" s="281">
        <v>6</v>
      </c>
      <c r="AM1095" s="282" t="s">
        <v>1706</v>
      </c>
      <c r="AN1095" s="283" t="s">
        <v>906</v>
      </c>
      <c r="AO1095" s="283" t="s">
        <v>1635</v>
      </c>
      <c r="AP1095" s="283">
        <v>6</v>
      </c>
      <c r="AQ1095" s="567">
        <v>1094</v>
      </c>
    </row>
    <row r="1096" spans="35:43" x14ac:dyDescent="0.25">
      <c r="AI1096" s="278" t="str">
        <f t="shared" si="19"/>
        <v>41972Ε3δ (Ε)6Sκ12</v>
      </c>
      <c r="AJ1096" s="287">
        <v>41972</v>
      </c>
      <c r="AK1096" s="280" t="s">
        <v>1109</v>
      </c>
      <c r="AL1096" s="281">
        <v>6</v>
      </c>
      <c r="AM1096" s="282" t="s">
        <v>1706</v>
      </c>
      <c r="AN1096" s="283" t="s">
        <v>906</v>
      </c>
      <c r="AO1096" s="283" t="s">
        <v>1638</v>
      </c>
      <c r="AP1096" s="283">
        <v>9</v>
      </c>
      <c r="AQ1096" s="567">
        <v>1095</v>
      </c>
    </row>
    <row r="1097" spans="35:43" x14ac:dyDescent="0.25">
      <c r="AI1097" s="278" t="str">
        <f t="shared" si="19"/>
        <v>41972Ε3δ (Ε)6Sκ14</v>
      </c>
      <c r="AJ1097" s="287">
        <v>41972</v>
      </c>
      <c r="AK1097" s="280" t="s">
        <v>1109</v>
      </c>
      <c r="AL1097" s="281">
        <v>6</v>
      </c>
      <c r="AM1097" s="282" t="s">
        <v>1706</v>
      </c>
      <c r="AN1097" s="283" t="s">
        <v>906</v>
      </c>
      <c r="AO1097" s="283" t="s">
        <v>1639</v>
      </c>
      <c r="AP1097" s="283">
        <v>10</v>
      </c>
      <c r="AQ1097" s="567">
        <v>1096</v>
      </c>
    </row>
    <row r="1098" spans="35:43" x14ac:dyDescent="0.25">
      <c r="AI1098" s="278" t="str">
        <f t="shared" si="19"/>
        <v>41972Ε3δ (Ε)6Sκ16</v>
      </c>
      <c r="AJ1098" s="287">
        <v>41972</v>
      </c>
      <c r="AK1098" s="280" t="s">
        <v>1109</v>
      </c>
      <c r="AL1098" s="281">
        <v>6</v>
      </c>
      <c r="AM1098" s="282" t="s">
        <v>1706</v>
      </c>
      <c r="AN1098" s="283" t="s">
        <v>906</v>
      </c>
      <c r="AO1098" s="283" t="s">
        <v>1640</v>
      </c>
      <c r="AP1098" s="283">
        <v>11</v>
      </c>
      <c r="AQ1098" s="567">
        <v>1097</v>
      </c>
    </row>
    <row r="1099" spans="35:43" x14ac:dyDescent="0.25">
      <c r="AI1099" s="278" t="str">
        <f t="shared" si="19"/>
        <v>41972Ε3δ (Ζ)8Sα12</v>
      </c>
      <c r="AJ1099" s="287">
        <v>41972</v>
      </c>
      <c r="AK1099" s="280" t="s">
        <v>1110</v>
      </c>
      <c r="AL1099" s="281">
        <v>8</v>
      </c>
      <c r="AM1099" s="282" t="s">
        <v>1708</v>
      </c>
      <c r="AN1099" s="283" t="s">
        <v>906</v>
      </c>
      <c r="AO1099" s="283" t="s">
        <v>1634</v>
      </c>
      <c r="AP1099" s="283">
        <v>5</v>
      </c>
      <c r="AQ1099" s="567">
        <v>1098</v>
      </c>
    </row>
    <row r="1100" spans="35:43" x14ac:dyDescent="0.25">
      <c r="AI1100" s="278" t="str">
        <f t="shared" si="19"/>
        <v>41972Ε3δ (Ζ)8Sα14</v>
      </c>
      <c r="AJ1100" s="287">
        <v>41972</v>
      </c>
      <c r="AK1100" s="280" t="s">
        <v>1110</v>
      </c>
      <c r="AL1100" s="281">
        <v>8</v>
      </c>
      <c r="AM1100" s="282" t="s">
        <v>1708</v>
      </c>
      <c r="AN1100" s="283" t="s">
        <v>906</v>
      </c>
      <c r="AO1100" s="283" t="s">
        <v>1635</v>
      </c>
      <c r="AP1100" s="283">
        <v>6</v>
      </c>
      <c r="AQ1100" s="567">
        <v>1099</v>
      </c>
    </row>
    <row r="1101" spans="35:43" x14ac:dyDescent="0.25">
      <c r="AI1101" s="278" t="str">
        <f t="shared" si="19"/>
        <v>41972Ε3δ (Ζ)8Sα16</v>
      </c>
      <c r="AJ1101" s="287">
        <v>41972</v>
      </c>
      <c r="AK1101" s="280" t="s">
        <v>1110</v>
      </c>
      <c r="AL1101" s="281">
        <v>8</v>
      </c>
      <c r="AM1101" s="282" t="s">
        <v>1708</v>
      </c>
      <c r="AN1101" s="283" t="s">
        <v>906</v>
      </c>
      <c r="AO1101" s="283" t="s">
        <v>1636</v>
      </c>
      <c r="AP1101" s="283">
        <v>7</v>
      </c>
      <c r="AQ1101" s="567">
        <v>1100</v>
      </c>
    </row>
    <row r="1102" spans="35:43" x14ac:dyDescent="0.25">
      <c r="AI1102" s="278" t="str">
        <f t="shared" si="19"/>
        <v>41972Ε3δ (Ζ)8Sκ12</v>
      </c>
      <c r="AJ1102" s="287">
        <v>41972</v>
      </c>
      <c r="AK1102" s="280" t="s">
        <v>1110</v>
      </c>
      <c r="AL1102" s="281">
        <v>8</v>
      </c>
      <c r="AM1102" s="282" t="s">
        <v>1708</v>
      </c>
      <c r="AN1102" s="283" t="s">
        <v>906</v>
      </c>
      <c r="AO1102" s="283" t="s">
        <v>1638</v>
      </c>
      <c r="AP1102" s="283">
        <v>9</v>
      </c>
      <c r="AQ1102" s="567">
        <v>1101</v>
      </c>
    </row>
    <row r="1103" spans="35:43" x14ac:dyDescent="0.25">
      <c r="AI1103" s="278" t="str">
        <f t="shared" si="19"/>
        <v>41972Ε3δ (Ζ)8Sκ16</v>
      </c>
      <c r="AJ1103" s="287">
        <v>41972</v>
      </c>
      <c r="AK1103" s="280" t="s">
        <v>1110</v>
      </c>
      <c r="AL1103" s="281">
        <v>8</v>
      </c>
      <c r="AM1103" s="282" t="s">
        <v>1708</v>
      </c>
      <c r="AN1103" s="283" t="s">
        <v>906</v>
      </c>
      <c r="AO1103" s="283" t="s">
        <v>1640</v>
      </c>
      <c r="AP1103" s="283">
        <v>11</v>
      </c>
      <c r="AQ1103" s="567">
        <v>1102</v>
      </c>
    </row>
    <row r="1104" spans="35:43" x14ac:dyDescent="0.25">
      <c r="AI1104" s="278" t="str">
        <f t="shared" si="19"/>
        <v>41972Ε3δ (Η)9Sα12</v>
      </c>
      <c r="AJ1104" s="287">
        <v>41972</v>
      </c>
      <c r="AK1104" s="280" t="s">
        <v>1111</v>
      </c>
      <c r="AL1104" s="281">
        <v>9</v>
      </c>
      <c r="AM1104" s="282" t="s">
        <v>1709</v>
      </c>
      <c r="AN1104" s="283" t="s">
        <v>906</v>
      </c>
      <c r="AO1104" s="283" t="s">
        <v>1634</v>
      </c>
      <c r="AP1104" s="283">
        <v>5</v>
      </c>
      <c r="AQ1104" s="567">
        <v>1103</v>
      </c>
    </row>
    <row r="1105" spans="35:43" x14ac:dyDescent="0.25">
      <c r="AI1105" s="278" t="str">
        <f t="shared" si="19"/>
        <v>41972Ε3δ (Η)9Sα14</v>
      </c>
      <c r="AJ1105" s="287">
        <v>41972</v>
      </c>
      <c r="AK1105" s="280" t="s">
        <v>1111</v>
      </c>
      <c r="AL1105" s="281">
        <v>9</v>
      </c>
      <c r="AM1105" s="282" t="s">
        <v>1709</v>
      </c>
      <c r="AN1105" s="283" t="s">
        <v>906</v>
      </c>
      <c r="AO1105" s="283" t="s">
        <v>1635</v>
      </c>
      <c r="AP1105" s="283">
        <v>6</v>
      </c>
      <c r="AQ1105" s="567">
        <v>1104</v>
      </c>
    </row>
    <row r="1106" spans="35:43" x14ac:dyDescent="0.25">
      <c r="AI1106" s="278" t="str">
        <f t="shared" si="19"/>
        <v>41972Ε3δ (Η)9Sα16</v>
      </c>
      <c r="AJ1106" s="287">
        <v>41972</v>
      </c>
      <c r="AK1106" s="280" t="s">
        <v>1111</v>
      </c>
      <c r="AL1106" s="281">
        <v>9</v>
      </c>
      <c r="AM1106" s="282" t="s">
        <v>1709</v>
      </c>
      <c r="AN1106" s="283" t="s">
        <v>906</v>
      </c>
      <c r="AO1106" s="283" t="s">
        <v>1636</v>
      </c>
      <c r="AP1106" s="283">
        <v>7</v>
      </c>
      <c r="AQ1106" s="567">
        <v>1105</v>
      </c>
    </row>
    <row r="1107" spans="35:43" x14ac:dyDescent="0.25">
      <c r="AI1107" s="278" t="str">
        <f t="shared" si="19"/>
        <v>41972Ε3δ (Η)9Sκ12</v>
      </c>
      <c r="AJ1107" s="287">
        <v>41972</v>
      </c>
      <c r="AK1107" s="280" t="s">
        <v>1111</v>
      </c>
      <c r="AL1107" s="281">
        <v>9</v>
      </c>
      <c r="AM1107" s="282" t="s">
        <v>1709</v>
      </c>
      <c r="AN1107" s="283" t="s">
        <v>906</v>
      </c>
      <c r="AO1107" s="283" t="s">
        <v>1638</v>
      </c>
      <c r="AP1107" s="283">
        <v>9</v>
      </c>
      <c r="AQ1107" s="567">
        <v>1106</v>
      </c>
    </row>
    <row r="1108" spans="35:43" x14ac:dyDescent="0.25">
      <c r="AI1108" s="278" t="str">
        <f t="shared" si="19"/>
        <v>41972Ε3δ (Η)9Sκ14</v>
      </c>
      <c r="AJ1108" s="287">
        <v>41972</v>
      </c>
      <c r="AK1108" s="280" t="s">
        <v>1111</v>
      </c>
      <c r="AL1108" s="281">
        <v>9</v>
      </c>
      <c r="AM1108" s="282" t="s">
        <v>1709</v>
      </c>
      <c r="AN1108" s="283" t="s">
        <v>906</v>
      </c>
      <c r="AO1108" s="283" t="s">
        <v>1639</v>
      </c>
      <c r="AP1108" s="283">
        <v>10</v>
      </c>
      <c r="AQ1108" s="567">
        <v>1107</v>
      </c>
    </row>
    <row r="1109" spans="35:43" x14ac:dyDescent="0.25">
      <c r="AI1109" s="278" t="str">
        <f t="shared" si="19"/>
        <v>41972Ε3δ (Θ)10Sα12</v>
      </c>
      <c r="AJ1109" s="287">
        <v>41972</v>
      </c>
      <c r="AK1109" s="280" t="s">
        <v>1112</v>
      </c>
      <c r="AL1109" s="281">
        <v>10</v>
      </c>
      <c r="AM1109" s="282" t="s">
        <v>1710</v>
      </c>
      <c r="AN1109" s="283" t="s">
        <v>906</v>
      </c>
      <c r="AO1109" s="283" t="s">
        <v>1634</v>
      </c>
      <c r="AP1109" s="283">
        <v>5</v>
      </c>
      <c r="AQ1109" s="567">
        <v>1108</v>
      </c>
    </row>
    <row r="1110" spans="35:43" x14ac:dyDescent="0.25">
      <c r="AI1110" s="278" t="str">
        <f t="shared" si="19"/>
        <v>41972Ε3δ (Θ)10Sα14</v>
      </c>
      <c r="AJ1110" s="287">
        <v>41972</v>
      </c>
      <c r="AK1110" s="280" t="s">
        <v>1112</v>
      </c>
      <c r="AL1110" s="281">
        <v>10</v>
      </c>
      <c r="AM1110" s="282" t="s">
        <v>1710</v>
      </c>
      <c r="AN1110" s="283" t="s">
        <v>906</v>
      </c>
      <c r="AO1110" s="283" t="s">
        <v>1635</v>
      </c>
      <c r="AP1110" s="283">
        <v>6</v>
      </c>
      <c r="AQ1110" s="567">
        <v>1109</v>
      </c>
    </row>
    <row r="1111" spans="35:43" x14ac:dyDescent="0.25">
      <c r="AI1111" s="278" t="str">
        <f t="shared" si="19"/>
        <v>41972Ε3δ (Θ)10Sα16</v>
      </c>
      <c r="AJ1111" s="287">
        <v>41972</v>
      </c>
      <c r="AK1111" s="280" t="s">
        <v>1112</v>
      </c>
      <c r="AL1111" s="281">
        <v>10</v>
      </c>
      <c r="AM1111" s="282" t="s">
        <v>1710</v>
      </c>
      <c r="AN1111" s="283" t="s">
        <v>906</v>
      </c>
      <c r="AO1111" s="283" t="s">
        <v>1636</v>
      </c>
      <c r="AP1111" s="283">
        <v>7</v>
      </c>
      <c r="AQ1111" s="567">
        <v>1110</v>
      </c>
    </row>
    <row r="1112" spans="35:43" x14ac:dyDescent="0.25">
      <c r="AI1112" s="278" t="str">
        <f t="shared" si="19"/>
        <v>41972Ε3δ (Θ)10Sκ12</v>
      </c>
      <c r="AJ1112" s="287">
        <v>41972</v>
      </c>
      <c r="AK1112" s="280" t="s">
        <v>1112</v>
      </c>
      <c r="AL1112" s="281">
        <v>10</v>
      </c>
      <c r="AM1112" s="282" t="s">
        <v>1710</v>
      </c>
      <c r="AN1112" s="283" t="s">
        <v>906</v>
      </c>
      <c r="AO1112" s="283" t="s">
        <v>1638</v>
      </c>
      <c r="AP1112" s="283">
        <v>9</v>
      </c>
      <c r="AQ1112" s="567">
        <v>1111</v>
      </c>
    </row>
    <row r="1113" spans="35:43" x14ac:dyDescent="0.25">
      <c r="AI1113" s="278" t="str">
        <f t="shared" si="19"/>
        <v>41972Ε3δ (Θ)10Sκ14</v>
      </c>
      <c r="AJ1113" s="287">
        <v>41972</v>
      </c>
      <c r="AK1113" s="280" t="s">
        <v>1112</v>
      </c>
      <c r="AL1113" s="281">
        <v>10</v>
      </c>
      <c r="AM1113" s="282" t="s">
        <v>1710</v>
      </c>
      <c r="AN1113" s="283" t="s">
        <v>906</v>
      </c>
      <c r="AO1113" s="283" t="s">
        <v>1639</v>
      </c>
      <c r="AP1113" s="283">
        <v>10</v>
      </c>
      <c r="AQ1113" s="567">
        <v>1112</v>
      </c>
    </row>
    <row r="1114" spans="35:43" x14ac:dyDescent="0.25">
      <c r="AI1114" s="278" t="str">
        <f t="shared" si="19"/>
        <v>41972Ε3δ (Θ)10Sκ16</v>
      </c>
      <c r="AJ1114" s="287">
        <v>41972</v>
      </c>
      <c r="AK1114" s="280" t="s">
        <v>1112</v>
      </c>
      <c r="AL1114" s="281">
        <v>10</v>
      </c>
      <c r="AM1114" s="282" t="s">
        <v>1710</v>
      </c>
      <c r="AN1114" s="283" t="s">
        <v>906</v>
      </c>
      <c r="AO1114" s="283" t="s">
        <v>1640</v>
      </c>
      <c r="AP1114" s="283">
        <v>11</v>
      </c>
      <c r="AQ1114" s="567">
        <v>1113</v>
      </c>
    </row>
    <row r="1115" spans="35:43" x14ac:dyDescent="0.25">
      <c r="AI1115" s="278" t="str">
        <f t="shared" si="19"/>
        <v>41972Ε3δ (ΙΑ)11Sα12</v>
      </c>
      <c r="AJ1115" s="287">
        <v>41972</v>
      </c>
      <c r="AK1115" s="280" t="s">
        <v>1113</v>
      </c>
      <c r="AL1115" s="281">
        <v>11</v>
      </c>
      <c r="AM1115" s="282" t="s">
        <v>1711</v>
      </c>
      <c r="AN1115" s="283" t="s">
        <v>906</v>
      </c>
      <c r="AO1115" s="283" t="s">
        <v>1634</v>
      </c>
      <c r="AP1115" s="283">
        <v>5</v>
      </c>
      <c r="AQ1115" s="567">
        <v>1114</v>
      </c>
    </row>
    <row r="1116" spans="35:43" x14ac:dyDescent="0.25">
      <c r="AI1116" s="278" t="str">
        <f t="shared" si="19"/>
        <v>41972Ε3δ (ΙΑ)11Sα14</v>
      </c>
      <c r="AJ1116" s="287">
        <v>41972</v>
      </c>
      <c r="AK1116" s="280" t="s">
        <v>1113</v>
      </c>
      <c r="AL1116" s="281">
        <v>11</v>
      </c>
      <c r="AM1116" s="282" t="s">
        <v>1711</v>
      </c>
      <c r="AN1116" s="283" t="s">
        <v>906</v>
      </c>
      <c r="AO1116" s="283" t="s">
        <v>1635</v>
      </c>
      <c r="AP1116" s="283">
        <v>6</v>
      </c>
      <c r="AQ1116" s="567">
        <v>1115</v>
      </c>
    </row>
    <row r="1117" spans="35:43" x14ac:dyDescent="0.25">
      <c r="AI1117" s="278" t="str">
        <f t="shared" si="19"/>
        <v>41972Ε3δ (ΙΑ)11Sα16</v>
      </c>
      <c r="AJ1117" s="287">
        <v>41972</v>
      </c>
      <c r="AK1117" s="280" t="s">
        <v>1113</v>
      </c>
      <c r="AL1117" s="281">
        <v>11</v>
      </c>
      <c r="AM1117" s="282" t="s">
        <v>1711</v>
      </c>
      <c r="AN1117" s="283" t="s">
        <v>906</v>
      </c>
      <c r="AO1117" s="283" t="s">
        <v>1636</v>
      </c>
      <c r="AP1117" s="283">
        <v>7</v>
      </c>
      <c r="AQ1117" s="567">
        <v>1116</v>
      </c>
    </row>
    <row r="1118" spans="35:43" x14ac:dyDescent="0.25">
      <c r="AI1118" s="278" t="str">
        <f t="shared" si="19"/>
        <v>41972Ε3δ (ΙΑ)11Sκ12</v>
      </c>
      <c r="AJ1118" s="287">
        <v>41972</v>
      </c>
      <c r="AK1118" s="280" t="s">
        <v>1113</v>
      </c>
      <c r="AL1118" s="281">
        <v>11</v>
      </c>
      <c r="AM1118" s="282" t="s">
        <v>1711</v>
      </c>
      <c r="AN1118" s="283" t="s">
        <v>906</v>
      </c>
      <c r="AO1118" s="283" t="s">
        <v>1638</v>
      </c>
      <c r="AP1118" s="283">
        <v>9</v>
      </c>
      <c r="AQ1118" s="567">
        <v>1117</v>
      </c>
    </row>
    <row r="1119" spans="35:43" x14ac:dyDescent="0.25">
      <c r="AI1119" s="278" t="str">
        <f t="shared" si="19"/>
        <v>41972Ε3δ (ΙΑ)11Sκ14</v>
      </c>
      <c r="AJ1119" s="287">
        <v>41972</v>
      </c>
      <c r="AK1119" s="280" t="s">
        <v>1113</v>
      </c>
      <c r="AL1119" s="281">
        <v>11</v>
      </c>
      <c r="AM1119" s="282" t="s">
        <v>1711</v>
      </c>
      <c r="AN1119" s="283" t="s">
        <v>906</v>
      </c>
      <c r="AO1119" s="283" t="s">
        <v>1639</v>
      </c>
      <c r="AP1119" s="283">
        <v>10</v>
      </c>
      <c r="AQ1119" s="567">
        <v>1118</v>
      </c>
    </row>
    <row r="1120" spans="35:43" x14ac:dyDescent="0.25">
      <c r="AI1120" s="278" t="str">
        <f t="shared" si="19"/>
        <v>41972Ε3δ (ΙΑ)11Sκ16</v>
      </c>
      <c r="AJ1120" s="287">
        <v>41972</v>
      </c>
      <c r="AK1120" s="280" t="s">
        <v>1113</v>
      </c>
      <c r="AL1120" s="281">
        <v>11</v>
      </c>
      <c r="AM1120" s="282" t="s">
        <v>1711</v>
      </c>
      <c r="AN1120" s="283" t="s">
        <v>906</v>
      </c>
      <c r="AO1120" s="283" t="s">
        <v>1640</v>
      </c>
      <c r="AP1120" s="283">
        <v>11</v>
      </c>
      <c r="AQ1120" s="567">
        <v>1119</v>
      </c>
    </row>
    <row r="1121" spans="35:43" x14ac:dyDescent="0.25">
      <c r="AI1121" s="278" t="str">
        <f t="shared" si="19"/>
        <v>41972Ε3δ (ΣΤ)7Sα12</v>
      </c>
      <c r="AJ1121" s="287">
        <v>41972</v>
      </c>
      <c r="AK1121" s="280" t="s">
        <v>1114</v>
      </c>
      <c r="AL1121" s="281">
        <v>7</v>
      </c>
      <c r="AM1121" s="282" t="s">
        <v>1707</v>
      </c>
      <c r="AN1121" s="283" t="s">
        <v>906</v>
      </c>
      <c r="AO1121" s="283" t="s">
        <v>1634</v>
      </c>
      <c r="AP1121" s="283">
        <v>5</v>
      </c>
      <c r="AQ1121" s="567">
        <v>1120</v>
      </c>
    </row>
    <row r="1122" spans="35:43" x14ac:dyDescent="0.25">
      <c r="AI1122" s="278" t="str">
        <f t="shared" si="19"/>
        <v>41972Ε3δ (ΣΤ)7Sα14</v>
      </c>
      <c r="AJ1122" s="287">
        <v>41972</v>
      </c>
      <c r="AK1122" s="280" t="s">
        <v>1114</v>
      </c>
      <c r="AL1122" s="281">
        <v>7</v>
      </c>
      <c r="AM1122" s="282" t="s">
        <v>1707</v>
      </c>
      <c r="AN1122" s="283" t="s">
        <v>906</v>
      </c>
      <c r="AO1122" s="283" t="s">
        <v>1635</v>
      </c>
      <c r="AP1122" s="283">
        <v>6</v>
      </c>
      <c r="AQ1122" s="567">
        <v>1121</v>
      </c>
    </row>
    <row r="1123" spans="35:43" x14ac:dyDescent="0.25">
      <c r="AI1123" s="278" t="str">
        <f t="shared" si="19"/>
        <v>41972Ε3δ (ΣΤ)7Sα16</v>
      </c>
      <c r="AJ1123" s="287">
        <v>41972</v>
      </c>
      <c r="AK1123" s="280" t="s">
        <v>1114</v>
      </c>
      <c r="AL1123" s="281">
        <v>7</v>
      </c>
      <c r="AM1123" s="282" t="s">
        <v>1707</v>
      </c>
      <c r="AN1123" s="283" t="s">
        <v>906</v>
      </c>
      <c r="AO1123" s="283" t="s">
        <v>1636</v>
      </c>
      <c r="AP1123" s="283">
        <v>7</v>
      </c>
      <c r="AQ1123" s="567">
        <v>1122</v>
      </c>
    </row>
    <row r="1124" spans="35:43" x14ac:dyDescent="0.25">
      <c r="AI1124" s="278" t="str">
        <f t="shared" si="19"/>
        <v>41972Ε3δ (ΣΤ)7Sκ12</v>
      </c>
      <c r="AJ1124" s="287">
        <v>41972</v>
      </c>
      <c r="AK1124" s="280" t="s">
        <v>1114</v>
      </c>
      <c r="AL1124" s="281">
        <v>7</v>
      </c>
      <c r="AM1124" s="282" t="s">
        <v>1707</v>
      </c>
      <c r="AN1124" s="283" t="s">
        <v>906</v>
      </c>
      <c r="AO1124" s="283" t="s">
        <v>1638</v>
      </c>
      <c r="AP1124" s="283">
        <v>9</v>
      </c>
      <c r="AQ1124" s="567">
        <v>1123</v>
      </c>
    </row>
    <row r="1125" spans="35:43" x14ac:dyDescent="0.25">
      <c r="AI1125" s="278" t="str">
        <f t="shared" si="19"/>
        <v>41972Ε3δ (ΣΤ)7Sκ14</v>
      </c>
      <c r="AJ1125" s="287">
        <v>41972</v>
      </c>
      <c r="AK1125" s="280" t="s">
        <v>1114</v>
      </c>
      <c r="AL1125" s="281">
        <v>7</v>
      </c>
      <c r="AM1125" s="282" t="s">
        <v>1707</v>
      </c>
      <c r="AN1125" s="283" t="s">
        <v>906</v>
      </c>
      <c r="AO1125" s="283" t="s">
        <v>1639</v>
      </c>
      <c r="AP1125" s="283">
        <v>10</v>
      </c>
      <c r="AQ1125" s="567">
        <v>1124</v>
      </c>
    </row>
    <row r="1126" spans="35:43" x14ac:dyDescent="0.25">
      <c r="AI1126" s="278" t="str">
        <f t="shared" si="19"/>
        <v>41972Ε3δ (ΣΤ)7Sκ16</v>
      </c>
      <c r="AJ1126" s="287">
        <v>41972</v>
      </c>
      <c r="AK1126" s="280" t="s">
        <v>1114</v>
      </c>
      <c r="AL1126" s="281">
        <v>7</v>
      </c>
      <c r="AM1126" s="282" t="s">
        <v>1707</v>
      </c>
      <c r="AN1126" s="283" t="s">
        <v>906</v>
      </c>
      <c r="AO1126" s="283" t="s">
        <v>1640</v>
      </c>
      <c r="AP1126" s="283">
        <v>11</v>
      </c>
      <c r="AQ1126" s="567">
        <v>1125</v>
      </c>
    </row>
    <row r="1127" spans="35:43" x14ac:dyDescent="0.25">
      <c r="AI1127" s="278" t="str">
        <f t="shared" si="19"/>
        <v>41974ITF (EAST AFRICA)14Sα18</v>
      </c>
      <c r="AJ1127" s="287">
        <v>41974</v>
      </c>
      <c r="AK1127" s="280" t="s">
        <v>1115</v>
      </c>
      <c r="AL1127" s="281">
        <v>14</v>
      </c>
      <c r="AM1127" s="282" t="s">
        <v>908</v>
      </c>
      <c r="AN1127" s="283" t="s">
        <v>906</v>
      </c>
      <c r="AO1127" s="283" t="s">
        <v>1637</v>
      </c>
      <c r="AP1127" s="283">
        <v>8</v>
      </c>
      <c r="AQ1127" s="567">
        <v>1126</v>
      </c>
    </row>
    <row r="1128" spans="35:43" x14ac:dyDescent="0.25">
      <c r="AI1128" s="278" t="str">
        <f t="shared" si="19"/>
        <v>42009ITF (BELGRADE)14Dα18</v>
      </c>
      <c r="AJ1128" s="287">
        <v>42009</v>
      </c>
      <c r="AK1128" s="280" t="s">
        <v>1116</v>
      </c>
      <c r="AL1128" s="281">
        <v>14</v>
      </c>
      <c r="AM1128" s="282" t="s">
        <v>908</v>
      </c>
      <c r="AN1128" s="283" t="s">
        <v>913</v>
      </c>
      <c r="AO1128" s="283" t="s">
        <v>1637</v>
      </c>
      <c r="AP1128" s="283">
        <v>16</v>
      </c>
      <c r="AQ1128" s="567">
        <v>1127</v>
      </c>
    </row>
    <row r="1129" spans="35:43" x14ac:dyDescent="0.25">
      <c r="AI1129" s="278" t="str">
        <f t="shared" si="19"/>
        <v>42016ITF (14th DHABI)14Dκ18</v>
      </c>
      <c r="AJ1129" s="287">
        <v>42016</v>
      </c>
      <c r="AK1129" s="280" t="s">
        <v>1117</v>
      </c>
      <c r="AL1129" s="281">
        <v>14</v>
      </c>
      <c r="AM1129" s="282" t="s">
        <v>908</v>
      </c>
      <c r="AN1129" s="283" t="s">
        <v>913</v>
      </c>
      <c r="AO1129" s="283" t="s">
        <v>1641</v>
      </c>
      <c r="AP1129" s="283">
        <v>20</v>
      </c>
      <c r="AQ1129" s="567">
        <v>1128</v>
      </c>
    </row>
    <row r="1130" spans="35:43" x14ac:dyDescent="0.25">
      <c r="AI1130" s="278" t="str">
        <f t="shared" si="19"/>
        <v>42016ITF (14th DHADI)14Sα18</v>
      </c>
      <c r="AJ1130" s="287">
        <v>42016</v>
      </c>
      <c r="AK1130" s="280" t="s">
        <v>1118</v>
      </c>
      <c r="AL1130" s="281">
        <v>14</v>
      </c>
      <c r="AM1130" s="282" t="s">
        <v>908</v>
      </c>
      <c r="AN1130" s="283" t="s">
        <v>906</v>
      </c>
      <c r="AO1130" s="283" t="s">
        <v>1637</v>
      </c>
      <c r="AP1130" s="283">
        <v>8</v>
      </c>
      <c r="AQ1130" s="567">
        <v>1129</v>
      </c>
    </row>
    <row r="1131" spans="35:43" x14ac:dyDescent="0.25">
      <c r="AI1131" s="278" t="str">
        <f t="shared" si="19"/>
        <v>42016ITF (14th DHADI)14Dα18</v>
      </c>
      <c r="AJ1131" s="287">
        <v>42016</v>
      </c>
      <c r="AK1131" s="280" t="s">
        <v>1118</v>
      </c>
      <c r="AL1131" s="281">
        <v>14</v>
      </c>
      <c r="AM1131" s="282" t="s">
        <v>908</v>
      </c>
      <c r="AN1131" s="283" t="s">
        <v>913</v>
      </c>
      <c r="AO1131" s="283" t="s">
        <v>1637</v>
      </c>
      <c r="AP1131" s="283">
        <v>16</v>
      </c>
      <c r="AQ1131" s="567">
        <v>1130</v>
      </c>
    </row>
    <row r="1132" spans="35:43" x14ac:dyDescent="0.25">
      <c r="AI1132" s="278" t="str">
        <f t="shared" si="19"/>
        <v>42023ITF (7th Fujairah)14Sα18</v>
      </c>
      <c r="AJ1132" s="287">
        <v>42023</v>
      </c>
      <c r="AK1132" s="280" t="s">
        <v>1119</v>
      </c>
      <c r="AL1132" s="281">
        <v>14</v>
      </c>
      <c r="AM1132" s="282" t="s">
        <v>908</v>
      </c>
      <c r="AN1132" s="283" t="s">
        <v>906</v>
      </c>
      <c r="AO1132" s="283" t="s">
        <v>1637</v>
      </c>
      <c r="AP1132" s="283">
        <v>8</v>
      </c>
      <c r="AQ1132" s="567">
        <v>1131</v>
      </c>
    </row>
    <row r="1133" spans="35:43" x14ac:dyDescent="0.25">
      <c r="AI1133" s="278" t="str">
        <f t="shared" si="19"/>
        <v>42023ITF (7th Fujairah)14Sκ18</v>
      </c>
      <c r="AJ1133" s="287">
        <v>42023</v>
      </c>
      <c r="AK1133" s="280" t="s">
        <v>1119</v>
      </c>
      <c r="AL1133" s="281">
        <v>14</v>
      </c>
      <c r="AM1133" s="282" t="s">
        <v>908</v>
      </c>
      <c r="AN1133" s="283" t="s">
        <v>906</v>
      </c>
      <c r="AO1133" s="283" t="s">
        <v>1641</v>
      </c>
      <c r="AP1133" s="283">
        <v>12</v>
      </c>
      <c r="AQ1133" s="567">
        <v>1132</v>
      </c>
    </row>
    <row r="1134" spans="35:43" x14ac:dyDescent="0.25">
      <c r="AI1134" s="278" t="str">
        <f t="shared" si="19"/>
        <v>42051TE (In Time Head)15Sκ16</v>
      </c>
      <c r="AJ1134" s="287">
        <v>42051</v>
      </c>
      <c r="AK1134" s="280" t="s">
        <v>1120</v>
      </c>
      <c r="AL1134" s="281">
        <v>15</v>
      </c>
      <c r="AM1134" s="282" t="s">
        <v>1699</v>
      </c>
      <c r="AN1134" s="283" t="s">
        <v>906</v>
      </c>
      <c r="AO1134" s="283" t="s">
        <v>1640</v>
      </c>
      <c r="AP1134" s="283">
        <v>11</v>
      </c>
      <c r="AQ1134" s="567">
        <v>1133</v>
      </c>
    </row>
    <row r="1135" spans="35:43" x14ac:dyDescent="0.25">
      <c r="AI1135" s="278" t="str">
        <f t="shared" si="19"/>
        <v>42055Ε3α (Α)2Sα12</v>
      </c>
      <c r="AJ1135" s="287">
        <v>42055</v>
      </c>
      <c r="AK1135" s="280" t="s">
        <v>928</v>
      </c>
      <c r="AL1135" s="281">
        <v>2</v>
      </c>
      <c r="AM1135" s="282" t="s">
        <v>1702</v>
      </c>
      <c r="AN1135" s="283" t="s">
        <v>906</v>
      </c>
      <c r="AO1135" s="283" t="s">
        <v>1634</v>
      </c>
      <c r="AP1135" s="283">
        <v>5</v>
      </c>
      <c r="AQ1135" s="567">
        <v>1134</v>
      </c>
    </row>
    <row r="1136" spans="35:43" x14ac:dyDescent="0.25">
      <c r="AI1136" s="278" t="str">
        <f t="shared" si="19"/>
        <v>42055Ε3α (Α)2Sα14</v>
      </c>
      <c r="AJ1136" s="287">
        <v>42055</v>
      </c>
      <c r="AK1136" s="280" t="s">
        <v>928</v>
      </c>
      <c r="AL1136" s="281">
        <v>2</v>
      </c>
      <c r="AM1136" s="282" t="s">
        <v>1702</v>
      </c>
      <c r="AN1136" s="283" t="s">
        <v>906</v>
      </c>
      <c r="AO1136" s="283" t="s">
        <v>1635</v>
      </c>
      <c r="AP1136" s="283">
        <v>6</v>
      </c>
      <c r="AQ1136" s="567">
        <v>1135</v>
      </c>
    </row>
    <row r="1137" spans="35:43" x14ac:dyDescent="0.25">
      <c r="AI1137" s="278" t="str">
        <f t="shared" si="19"/>
        <v>42055Ε3α (Α)2Sκ12</v>
      </c>
      <c r="AJ1137" s="287">
        <v>42055</v>
      </c>
      <c r="AK1137" s="280" t="s">
        <v>928</v>
      </c>
      <c r="AL1137" s="281">
        <v>2</v>
      </c>
      <c r="AM1137" s="282" t="s">
        <v>1702</v>
      </c>
      <c r="AN1137" s="283" t="s">
        <v>906</v>
      </c>
      <c r="AO1137" s="283" t="s">
        <v>1638</v>
      </c>
      <c r="AP1137" s="283">
        <v>9</v>
      </c>
      <c r="AQ1137" s="567">
        <v>1136</v>
      </c>
    </row>
    <row r="1138" spans="35:43" x14ac:dyDescent="0.25">
      <c r="AI1138" s="278" t="str">
        <f t="shared" si="19"/>
        <v>42055Ε3α (Α)2Sκ14</v>
      </c>
      <c r="AJ1138" s="287">
        <v>42055</v>
      </c>
      <c r="AK1138" s="280" t="s">
        <v>928</v>
      </c>
      <c r="AL1138" s="281">
        <v>2</v>
      </c>
      <c r="AM1138" s="282" t="s">
        <v>1702</v>
      </c>
      <c r="AN1138" s="283" t="s">
        <v>906</v>
      </c>
      <c r="AO1138" s="283" t="s">
        <v>1639</v>
      </c>
      <c r="AP1138" s="283">
        <v>10</v>
      </c>
      <c r="AQ1138" s="567">
        <v>1137</v>
      </c>
    </row>
    <row r="1139" spans="35:43" x14ac:dyDescent="0.25">
      <c r="AI1139" s="278" t="str">
        <f t="shared" si="19"/>
        <v>42055Ε3α (Β)3Sα12</v>
      </c>
      <c r="AJ1139" s="287">
        <v>42055</v>
      </c>
      <c r="AK1139" s="280" t="s">
        <v>929</v>
      </c>
      <c r="AL1139" s="281">
        <v>3</v>
      </c>
      <c r="AM1139" s="282" t="s">
        <v>1703</v>
      </c>
      <c r="AN1139" s="283" t="s">
        <v>906</v>
      </c>
      <c r="AO1139" s="283" t="s">
        <v>1634</v>
      </c>
      <c r="AP1139" s="283">
        <v>5</v>
      </c>
      <c r="AQ1139" s="567">
        <v>1138</v>
      </c>
    </row>
    <row r="1140" spans="35:43" x14ac:dyDescent="0.25">
      <c r="AI1140" s="278" t="str">
        <f t="shared" si="19"/>
        <v>42055Ε3α (Β)3Sα14</v>
      </c>
      <c r="AJ1140" s="287">
        <v>42055</v>
      </c>
      <c r="AK1140" s="280" t="s">
        <v>929</v>
      </c>
      <c r="AL1140" s="281">
        <v>3</v>
      </c>
      <c r="AM1140" s="282" t="s">
        <v>1703</v>
      </c>
      <c r="AN1140" s="283" t="s">
        <v>906</v>
      </c>
      <c r="AO1140" s="283" t="s">
        <v>1635</v>
      </c>
      <c r="AP1140" s="283">
        <v>6</v>
      </c>
      <c r="AQ1140" s="567">
        <v>1139</v>
      </c>
    </row>
    <row r="1141" spans="35:43" x14ac:dyDescent="0.25">
      <c r="AI1141" s="278" t="str">
        <f t="shared" si="19"/>
        <v>42055Ε3α (Β)3Sα16</v>
      </c>
      <c r="AJ1141" s="287">
        <v>42055</v>
      </c>
      <c r="AK1141" s="280" t="s">
        <v>929</v>
      </c>
      <c r="AL1141" s="281">
        <v>3</v>
      </c>
      <c r="AM1141" s="282" t="s">
        <v>1703</v>
      </c>
      <c r="AN1141" s="283" t="s">
        <v>906</v>
      </c>
      <c r="AO1141" s="283" t="s">
        <v>1636</v>
      </c>
      <c r="AP1141" s="283">
        <v>7</v>
      </c>
      <c r="AQ1141" s="567">
        <v>1140</v>
      </c>
    </row>
    <row r="1142" spans="35:43" x14ac:dyDescent="0.25">
      <c r="AI1142" s="278" t="str">
        <f t="shared" si="19"/>
        <v>42055Ε3α (Β)3Sκ12</v>
      </c>
      <c r="AJ1142" s="287">
        <v>42055</v>
      </c>
      <c r="AK1142" s="280" t="s">
        <v>929</v>
      </c>
      <c r="AL1142" s="281">
        <v>3</v>
      </c>
      <c r="AM1142" s="282" t="s">
        <v>1703</v>
      </c>
      <c r="AN1142" s="283" t="s">
        <v>906</v>
      </c>
      <c r="AO1142" s="283" t="s">
        <v>1638</v>
      </c>
      <c r="AP1142" s="283">
        <v>9</v>
      </c>
      <c r="AQ1142" s="567">
        <v>1141</v>
      </c>
    </row>
    <row r="1143" spans="35:43" x14ac:dyDescent="0.25">
      <c r="AI1143" s="278" t="str">
        <f t="shared" si="19"/>
        <v>42055Ε3α (Β)3Sκ14</v>
      </c>
      <c r="AJ1143" s="287">
        <v>42055</v>
      </c>
      <c r="AK1143" s="280" t="s">
        <v>929</v>
      </c>
      <c r="AL1143" s="281">
        <v>3</v>
      </c>
      <c r="AM1143" s="282" t="s">
        <v>1703</v>
      </c>
      <c r="AN1143" s="283" t="s">
        <v>906</v>
      </c>
      <c r="AO1143" s="283" t="s">
        <v>1639</v>
      </c>
      <c r="AP1143" s="283">
        <v>10</v>
      </c>
      <c r="AQ1143" s="567">
        <v>1142</v>
      </c>
    </row>
    <row r="1144" spans="35:43" x14ac:dyDescent="0.25">
      <c r="AI1144" s="278" t="str">
        <f t="shared" si="19"/>
        <v>42055Ε3α (Β)3Sκ16</v>
      </c>
      <c r="AJ1144" s="287">
        <v>42055</v>
      </c>
      <c r="AK1144" s="280" t="s">
        <v>929</v>
      </c>
      <c r="AL1144" s="281">
        <v>3</v>
      </c>
      <c r="AM1144" s="282" t="s">
        <v>1703</v>
      </c>
      <c r="AN1144" s="283" t="s">
        <v>906</v>
      </c>
      <c r="AO1144" s="283" t="s">
        <v>1640</v>
      </c>
      <c r="AP1144" s="283">
        <v>11</v>
      </c>
      <c r="AQ1144" s="567">
        <v>1143</v>
      </c>
    </row>
    <row r="1145" spans="35:43" x14ac:dyDescent="0.25">
      <c r="AI1145" s="278" t="str">
        <f t="shared" si="19"/>
        <v>42055Ε3α (Γ)4Sα12</v>
      </c>
      <c r="AJ1145" s="287">
        <v>42055</v>
      </c>
      <c r="AK1145" s="280" t="s">
        <v>930</v>
      </c>
      <c r="AL1145" s="281">
        <v>4</v>
      </c>
      <c r="AM1145" s="282" t="s">
        <v>1704</v>
      </c>
      <c r="AN1145" s="283" t="s">
        <v>906</v>
      </c>
      <c r="AO1145" s="283" t="s">
        <v>1634</v>
      </c>
      <c r="AP1145" s="283">
        <v>5</v>
      </c>
      <c r="AQ1145" s="567">
        <v>1144</v>
      </c>
    </row>
    <row r="1146" spans="35:43" x14ac:dyDescent="0.25">
      <c r="AI1146" s="278" t="str">
        <f t="shared" si="19"/>
        <v>42055Ε3α (Γ)4Sα14</v>
      </c>
      <c r="AJ1146" s="287">
        <v>42055</v>
      </c>
      <c r="AK1146" s="280" t="s">
        <v>930</v>
      </c>
      <c r="AL1146" s="281">
        <v>4</v>
      </c>
      <c r="AM1146" s="282" t="s">
        <v>1704</v>
      </c>
      <c r="AN1146" s="283" t="s">
        <v>906</v>
      </c>
      <c r="AO1146" s="283" t="s">
        <v>1635</v>
      </c>
      <c r="AP1146" s="283">
        <v>6</v>
      </c>
      <c r="AQ1146" s="567">
        <v>1145</v>
      </c>
    </row>
    <row r="1147" spans="35:43" x14ac:dyDescent="0.25">
      <c r="AI1147" s="278" t="str">
        <f t="shared" si="19"/>
        <v>42055Ε3α (Γ)4Sκ12</v>
      </c>
      <c r="AJ1147" s="287">
        <v>42055</v>
      </c>
      <c r="AK1147" s="280" t="s">
        <v>930</v>
      </c>
      <c r="AL1147" s="281">
        <v>4</v>
      </c>
      <c r="AM1147" s="282" t="s">
        <v>1704</v>
      </c>
      <c r="AN1147" s="283" t="s">
        <v>906</v>
      </c>
      <c r="AO1147" s="283" t="s">
        <v>1638</v>
      </c>
      <c r="AP1147" s="283">
        <v>9</v>
      </c>
      <c r="AQ1147" s="567">
        <v>1146</v>
      </c>
    </row>
    <row r="1148" spans="35:43" x14ac:dyDescent="0.25">
      <c r="AI1148" s="278" t="str">
        <f t="shared" si="19"/>
        <v>42055Ε3α (Γ)4Sκ14</v>
      </c>
      <c r="AJ1148" s="287">
        <v>42055</v>
      </c>
      <c r="AK1148" s="280" t="s">
        <v>930</v>
      </c>
      <c r="AL1148" s="281">
        <v>4</v>
      </c>
      <c r="AM1148" s="282" t="s">
        <v>1704</v>
      </c>
      <c r="AN1148" s="283" t="s">
        <v>906</v>
      </c>
      <c r="AO1148" s="283" t="s">
        <v>1639</v>
      </c>
      <c r="AP1148" s="283">
        <v>10</v>
      </c>
      <c r="AQ1148" s="567">
        <v>1147</v>
      </c>
    </row>
    <row r="1149" spans="35:43" x14ac:dyDescent="0.25">
      <c r="AI1149" s="278" t="str">
        <f t="shared" si="19"/>
        <v>42055Ε3α (Γ)4Sκ16</v>
      </c>
      <c r="AJ1149" s="287">
        <v>42055</v>
      </c>
      <c r="AK1149" s="280" t="s">
        <v>930</v>
      </c>
      <c r="AL1149" s="281">
        <v>4</v>
      </c>
      <c r="AM1149" s="282" t="s">
        <v>1704</v>
      </c>
      <c r="AN1149" s="283" t="s">
        <v>906</v>
      </c>
      <c r="AO1149" s="283" t="s">
        <v>1640</v>
      </c>
      <c r="AP1149" s="283">
        <v>11</v>
      </c>
      <c r="AQ1149" s="567">
        <v>1148</v>
      </c>
    </row>
    <row r="1150" spans="35:43" x14ac:dyDescent="0.25">
      <c r="AI1150" s="278" t="str">
        <f t="shared" si="19"/>
        <v>42055Ε3α (Δ)5Sα12</v>
      </c>
      <c r="AJ1150" s="287">
        <v>42055</v>
      </c>
      <c r="AK1150" s="280" t="s">
        <v>931</v>
      </c>
      <c r="AL1150" s="281">
        <v>5</v>
      </c>
      <c r="AM1150" s="282" t="s">
        <v>1705</v>
      </c>
      <c r="AN1150" s="283" t="s">
        <v>906</v>
      </c>
      <c r="AO1150" s="283" t="s">
        <v>1634</v>
      </c>
      <c r="AP1150" s="283">
        <v>5</v>
      </c>
      <c r="AQ1150" s="567">
        <v>1149</v>
      </c>
    </row>
    <row r="1151" spans="35:43" x14ac:dyDescent="0.25">
      <c r="AI1151" s="278" t="str">
        <f t="shared" si="19"/>
        <v>42055Ε3α (Δ)5Sα14</v>
      </c>
      <c r="AJ1151" s="287">
        <v>42055</v>
      </c>
      <c r="AK1151" s="280" t="s">
        <v>931</v>
      </c>
      <c r="AL1151" s="281">
        <v>5</v>
      </c>
      <c r="AM1151" s="282" t="s">
        <v>1705</v>
      </c>
      <c r="AN1151" s="283" t="s">
        <v>906</v>
      </c>
      <c r="AO1151" s="283" t="s">
        <v>1635</v>
      </c>
      <c r="AP1151" s="283">
        <v>6</v>
      </c>
      <c r="AQ1151" s="567">
        <v>1150</v>
      </c>
    </row>
    <row r="1152" spans="35:43" x14ac:dyDescent="0.25">
      <c r="AI1152" s="278" t="str">
        <f t="shared" si="19"/>
        <v>42055Ε3α (Δ)5Sα16</v>
      </c>
      <c r="AJ1152" s="287">
        <v>42055</v>
      </c>
      <c r="AK1152" s="280" t="s">
        <v>931</v>
      </c>
      <c r="AL1152" s="281">
        <v>5</v>
      </c>
      <c r="AM1152" s="282" t="s">
        <v>1705</v>
      </c>
      <c r="AN1152" s="283" t="s">
        <v>906</v>
      </c>
      <c r="AO1152" s="283" t="s">
        <v>1636</v>
      </c>
      <c r="AP1152" s="283">
        <v>7</v>
      </c>
      <c r="AQ1152" s="567">
        <v>1151</v>
      </c>
    </row>
    <row r="1153" spans="35:43" x14ac:dyDescent="0.25">
      <c r="AI1153" s="278" t="str">
        <f t="shared" si="19"/>
        <v>42055Ε3α (Δ)5Sκ12</v>
      </c>
      <c r="AJ1153" s="287">
        <v>42055</v>
      </c>
      <c r="AK1153" s="280" t="s">
        <v>931</v>
      </c>
      <c r="AL1153" s="281">
        <v>5</v>
      </c>
      <c r="AM1153" s="282" t="s">
        <v>1705</v>
      </c>
      <c r="AN1153" s="283" t="s">
        <v>906</v>
      </c>
      <c r="AO1153" s="283" t="s">
        <v>1638</v>
      </c>
      <c r="AP1153" s="283">
        <v>9</v>
      </c>
      <c r="AQ1153" s="567">
        <v>1152</v>
      </c>
    </row>
    <row r="1154" spans="35:43" x14ac:dyDescent="0.25">
      <c r="AI1154" s="278" t="str">
        <f t="shared" si="19"/>
        <v>42055Ε3α (Δ)5Sκ14</v>
      </c>
      <c r="AJ1154" s="287">
        <v>42055</v>
      </c>
      <c r="AK1154" s="280" t="s">
        <v>931</v>
      </c>
      <c r="AL1154" s="281">
        <v>5</v>
      </c>
      <c r="AM1154" s="282" t="s">
        <v>1705</v>
      </c>
      <c r="AN1154" s="283" t="s">
        <v>906</v>
      </c>
      <c r="AO1154" s="283" t="s">
        <v>1639</v>
      </c>
      <c r="AP1154" s="283">
        <v>10</v>
      </c>
      <c r="AQ1154" s="567">
        <v>1153</v>
      </c>
    </row>
    <row r="1155" spans="35:43" x14ac:dyDescent="0.25">
      <c r="AI1155" s="278" t="str">
        <f t="shared" ref="AI1155:AI1218" si="20">AJ1155&amp;AK1155&amp;AL1155&amp;AN1155&amp;AO1155</f>
        <v>42055Ε3α (Ε)6Sα12</v>
      </c>
      <c r="AJ1155" s="287">
        <v>42055</v>
      </c>
      <c r="AK1155" s="280" t="s">
        <v>932</v>
      </c>
      <c r="AL1155" s="281">
        <v>6</v>
      </c>
      <c r="AM1155" s="282" t="s">
        <v>1706</v>
      </c>
      <c r="AN1155" s="283" t="s">
        <v>906</v>
      </c>
      <c r="AO1155" s="283" t="s">
        <v>1634</v>
      </c>
      <c r="AP1155" s="283">
        <v>5</v>
      </c>
      <c r="AQ1155" s="567">
        <v>1154</v>
      </c>
    </row>
    <row r="1156" spans="35:43" x14ac:dyDescent="0.25">
      <c r="AI1156" s="278" t="str">
        <f t="shared" si="20"/>
        <v>42055Ε3α (Ε)6Sα14</v>
      </c>
      <c r="AJ1156" s="287">
        <v>42055</v>
      </c>
      <c r="AK1156" s="280" t="s">
        <v>932</v>
      </c>
      <c r="AL1156" s="281">
        <v>6</v>
      </c>
      <c r="AM1156" s="282" t="s">
        <v>1706</v>
      </c>
      <c r="AN1156" s="283" t="s">
        <v>906</v>
      </c>
      <c r="AO1156" s="283" t="s">
        <v>1635</v>
      </c>
      <c r="AP1156" s="283">
        <v>6</v>
      </c>
      <c r="AQ1156" s="567">
        <v>1155</v>
      </c>
    </row>
    <row r="1157" spans="35:43" x14ac:dyDescent="0.25">
      <c r="AI1157" s="278" t="str">
        <f t="shared" si="20"/>
        <v>42055Ε3α (Ε)6Sα16</v>
      </c>
      <c r="AJ1157" s="287">
        <v>42055</v>
      </c>
      <c r="AK1157" s="280" t="s">
        <v>932</v>
      </c>
      <c r="AL1157" s="281">
        <v>6</v>
      </c>
      <c r="AM1157" s="282" t="s">
        <v>1706</v>
      </c>
      <c r="AN1157" s="283" t="s">
        <v>906</v>
      </c>
      <c r="AO1157" s="283" t="s">
        <v>1636</v>
      </c>
      <c r="AP1157" s="283">
        <v>7</v>
      </c>
      <c r="AQ1157" s="567">
        <v>1156</v>
      </c>
    </row>
    <row r="1158" spans="35:43" x14ac:dyDescent="0.25">
      <c r="AI1158" s="278" t="str">
        <f t="shared" si="20"/>
        <v>42055Ε3α (Ε)6Sκ12</v>
      </c>
      <c r="AJ1158" s="287">
        <v>42055</v>
      </c>
      <c r="AK1158" s="280" t="s">
        <v>932</v>
      </c>
      <c r="AL1158" s="281">
        <v>6</v>
      </c>
      <c r="AM1158" s="282" t="s">
        <v>1706</v>
      </c>
      <c r="AN1158" s="283" t="s">
        <v>906</v>
      </c>
      <c r="AO1158" s="283" t="s">
        <v>1638</v>
      </c>
      <c r="AP1158" s="283">
        <v>9</v>
      </c>
      <c r="AQ1158" s="567">
        <v>1157</v>
      </c>
    </row>
    <row r="1159" spans="35:43" x14ac:dyDescent="0.25">
      <c r="AI1159" s="278" t="str">
        <f t="shared" si="20"/>
        <v>42055Ε3α (Ε)6Sκ14</v>
      </c>
      <c r="AJ1159" s="287">
        <v>42055</v>
      </c>
      <c r="AK1159" s="280" t="s">
        <v>932</v>
      </c>
      <c r="AL1159" s="281">
        <v>6</v>
      </c>
      <c r="AM1159" s="282" t="s">
        <v>1706</v>
      </c>
      <c r="AN1159" s="283" t="s">
        <v>906</v>
      </c>
      <c r="AO1159" s="283" t="s">
        <v>1639</v>
      </c>
      <c r="AP1159" s="283">
        <v>10</v>
      </c>
      <c r="AQ1159" s="567">
        <v>1158</v>
      </c>
    </row>
    <row r="1160" spans="35:43" x14ac:dyDescent="0.25">
      <c r="AI1160" s="278" t="str">
        <f t="shared" si="20"/>
        <v>42055Ε3α (Ε)6Sκ16</v>
      </c>
      <c r="AJ1160" s="287">
        <v>42055</v>
      </c>
      <c r="AK1160" s="280" t="s">
        <v>932</v>
      </c>
      <c r="AL1160" s="281">
        <v>6</v>
      </c>
      <c r="AM1160" s="282" t="s">
        <v>1706</v>
      </c>
      <c r="AN1160" s="283" t="s">
        <v>906</v>
      </c>
      <c r="AO1160" s="283" t="s">
        <v>1640</v>
      </c>
      <c r="AP1160" s="283">
        <v>11</v>
      </c>
      <c r="AQ1160" s="567">
        <v>1159</v>
      </c>
    </row>
    <row r="1161" spans="35:43" x14ac:dyDescent="0.25">
      <c r="AI1161" s="278" t="str">
        <f t="shared" si="20"/>
        <v>42055Ε3α (Ζ)8Sα12</v>
      </c>
      <c r="AJ1161" s="287">
        <v>42055</v>
      </c>
      <c r="AK1161" s="280" t="s">
        <v>933</v>
      </c>
      <c r="AL1161" s="281">
        <v>8</v>
      </c>
      <c r="AM1161" s="282" t="s">
        <v>1708</v>
      </c>
      <c r="AN1161" s="283" t="s">
        <v>906</v>
      </c>
      <c r="AO1161" s="283" t="s">
        <v>1634</v>
      </c>
      <c r="AP1161" s="283">
        <v>5</v>
      </c>
      <c r="AQ1161" s="567">
        <v>1160</v>
      </c>
    </row>
    <row r="1162" spans="35:43" x14ac:dyDescent="0.25">
      <c r="AI1162" s="278" t="str">
        <f t="shared" si="20"/>
        <v>42055Ε3α (Ζ)8Sα14</v>
      </c>
      <c r="AJ1162" s="287">
        <v>42055</v>
      </c>
      <c r="AK1162" s="280" t="s">
        <v>933</v>
      </c>
      <c r="AL1162" s="281">
        <v>8</v>
      </c>
      <c r="AM1162" s="282" t="s">
        <v>1708</v>
      </c>
      <c r="AN1162" s="283" t="s">
        <v>906</v>
      </c>
      <c r="AO1162" s="283" t="s">
        <v>1635</v>
      </c>
      <c r="AP1162" s="283">
        <v>6</v>
      </c>
      <c r="AQ1162" s="567">
        <v>1161</v>
      </c>
    </row>
    <row r="1163" spans="35:43" x14ac:dyDescent="0.25">
      <c r="AI1163" s="278" t="str">
        <f t="shared" si="20"/>
        <v>42055Ε3α (Ζ)8Sα16</v>
      </c>
      <c r="AJ1163" s="287">
        <v>42055</v>
      </c>
      <c r="AK1163" s="280" t="s">
        <v>933</v>
      </c>
      <c r="AL1163" s="281">
        <v>8</v>
      </c>
      <c r="AM1163" s="282" t="s">
        <v>1708</v>
      </c>
      <c r="AN1163" s="283" t="s">
        <v>906</v>
      </c>
      <c r="AO1163" s="283" t="s">
        <v>1636</v>
      </c>
      <c r="AP1163" s="283">
        <v>7</v>
      </c>
      <c r="AQ1163" s="567">
        <v>1162</v>
      </c>
    </row>
    <row r="1164" spans="35:43" x14ac:dyDescent="0.25">
      <c r="AI1164" s="278" t="str">
        <f t="shared" si="20"/>
        <v>42055Ε3α (Ζ)8Sκ12</v>
      </c>
      <c r="AJ1164" s="287">
        <v>42055</v>
      </c>
      <c r="AK1164" s="280" t="s">
        <v>933</v>
      </c>
      <c r="AL1164" s="281">
        <v>8</v>
      </c>
      <c r="AM1164" s="282" t="s">
        <v>1708</v>
      </c>
      <c r="AN1164" s="283" t="s">
        <v>906</v>
      </c>
      <c r="AO1164" s="283" t="s">
        <v>1638</v>
      </c>
      <c r="AP1164" s="283">
        <v>9</v>
      </c>
      <c r="AQ1164" s="567">
        <v>1163</v>
      </c>
    </row>
    <row r="1165" spans="35:43" x14ac:dyDescent="0.25">
      <c r="AI1165" s="278" t="str">
        <f t="shared" si="20"/>
        <v>42055Ε3α (Ζ)8Sκ14</v>
      </c>
      <c r="AJ1165" s="287">
        <v>42055</v>
      </c>
      <c r="AK1165" s="280" t="s">
        <v>933</v>
      </c>
      <c r="AL1165" s="281">
        <v>8</v>
      </c>
      <c r="AM1165" s="282" t="s">
        <v>1708</v>
      </c>
      <c r="AN1165" s="283" t="s">
        <v>906</v>
      </c>
      <c r="AO1165" s="283" t="s">
        <v>1639</v>
      </c>
      <c r="AP1165" s="283">
        <v>10</v>
      </c>
      <c r="AQ1165" s="567">
        <v>1164</v>
      </c>
    </row>
    <row r="1166" spans="35:43" x14ac:dyDescent="0.25">
      <c r="AI1166" s="278" t="str">
        <f t="shared" si="20"/>
        <v>42055Ε3α (Η)9Sα12</v>
      </c>
      <c r="AJ1166" s="287">
        <v>42055</v>
      </c>
      <c r="AK1166" s="280" t="s">
        <v>934</v>
      </c>
      <c r="AL1166" s="281">
        <v>9</v>
      </c>
      <c r="AM1166" s="282" t="s">
        <v>1709</v>
      </c>
      <c r="AN1166" s="283" t="s">
        <v>906</v>
      </c>
      <c r="AO1166" s="283" t="s">
        <v>1634</v>
      </c>
      <c r="AP1166" s="283">
        <v>5</v>
      </c>
      <c r="AQ1166" s="567">
        <v>1165</v>
      </c>
    </row>
    <row r="1167" spans="35:43" x14ac:dyDescent="0.25">
      <c r="AI1167" s="278" t="str">
        <f t="shared" si="20"/>
        <v>42055Ε3α (Η)9Sα14</v>
      </c>
      <c r="AJ1167" s="287">
        <v>42055</v>
      </c>
      <c r="AK1167" s="280" t="s">
        <v>934</v>
      </c>
      <c r="AL1167" s="281">
        <v>9</v>
      </c>
      <c r="AM1167" s="282" t="s">
        <v>1709</v>
      </c>
      <c r="AN1167" s="283" t="s">
        <v>906</v>
      </c>
      <c r="AO1167" s="283" t="s">
        <v>1635</v>
      </c>
      <c r="AP1167" s="283">
        <v>6</v>
      </c>
      <c r="AQ1167" s="567">
        <v>1166</v>
      </c>
    </row>
    <row r="1168" spans="35:43" x14ac:dyDescent="0.25">
      <c r="AI1168" s="278" t="str">
        <f t="shared" si="20"/>
        <v>42055Ε3α (Η)9Sα16</v>
      </c>
      <c r="AJ1168" s="287">
        <v>42055</v>
      </c>
      <c r="AK1168" s="280" t="s">
        <v>934</v>
      </c>
      <c r="AL1168" s="281">
        <v>9</v>
      </c>
      <c r="AM1168" s="282" t="s">
        <v>1709</v>
      </c>
      <c r="AN1168" s="283" t="s">
        <v>906</v>
      </c>
      <c r="AO1168" s="283" t="s">
        <v>1636</v>
      </c>
      <c r="AP1168" s="283">
        <v>7</v>
      </c>
      <c r="AQ1168" s="567">
        <v>1167</v>
      </c>
    </row>
    <row r="1169" spans="35:43" x14ac:dyDescent="0.25">
      <c r="AI1169" s="278" t="str">
        <f t="shared" si="20"/>
        <v>42055Ε3α (Η)9Sκ12</v>
      </c>
      <c r="AJ1169" s="287">
        <v>42055</v>
      </c>
      <c r="AK1169" s="280" t="s">
        <v>934</v>
      </c>
      <c r="AL1169" s="281">
        <v>9</v>
      </c>
      <c r="AM1169" s="282" t="s">
        <v>1709</v>
      </c>
      <c r="AN1169" s="283" t="s">
        <v>906</v>
      </c>
      <c r="AO1169" s="283" t="s">
        <v>1638</v>
      </c>
      <c r="AP1169" s="283">
        <v>9</v>
      </c>
      <c r="AQ1169" s="567">
        <v>1168</v>
      </c>
    </row>
    <row r="1170" spans="35:43" x14ac:dyDescent="0.25">
      <c r="AI1170" s="278" t="str">
        <f t="shared" si="20"/>
        <v>42055Ε3α (Η)9Sκ14</v>
      </c>
      <c r="AJ1170" s="287">
        <v>42055</v>
      </c>
      <c r="AK1170" s="280" t="s">
        <v>934</v>
      </c>
      <c r="AL1170" s="281">
        <v>9</v>
      </c>
      <c r="AM1170" s="282" t="s">
        <v>1709</v>
      </c>
      <c r="AN1170" s="283" t="s">
        <v>906</v>
      </c>
      <c r="AO1170" s="283" t="s">
        <v>1639</v>
      </c>
      <c r="AP1170" s="283">
        <v>10</v>
      </c>
      <c r="AQ1170" s="567">
        <v>1169</v>
      </c>
    </row>
    <row r="1171" spans="35:43" x14ac:dyDescent="0.25">
      <c r="AI1171" s="278" t="str">
        <f t="shared" si="20"/>
        <v>42055Ε3α (Η)9Sκ16</v>
      </c>
      <c r="AJ1171" s="287">
        <v>42055</v>
      </c>
      <c r="AK1171" s="280" t="s">
        <v>934</v>
      </c>
      <c r="AL1171" s="281">
        <v>9</v>
      </c>
      <c r="AM1171" s="282" t="s">
        <v>1709</v>
      </c>
      <c r="AN1171" s="283" t="s">
        <v>906</v>
      </c>
      <c r="AO1171" s="283" t="s">
        <v>1640</v>
      </c>
      <c r="AP1171" s="283">
        <v>11</v>
      </c>
      <c r="AQ1171" s="567">
        <v>1170</v>
      </c>
    </row>
    <row r="1172" spans="35:43" x14ac:dyDescent="0.25">
      <c r="AI1172" s="278" t="str">
        <f t="shared" si="20"/>
        <v>42055Ε3α (Θ)10Sα12</v>
      </c>
      <c r="AJ1172" s="287">
        <v>42055</v>
      </c>
      <c r="AK1172" s="280" t="s">
        <v>935</v>
      </c>
      <c r="AL1172" s="281">
        <v>10</v>
      </c>
      <c r="AM1172" s="282" t="s">
        <v>1710</v>
      </c>
      <c r="AN1172" s="283" t="s">
        <v>906</v>
      </c>
      <c r="AO1172" s="283" t="s">
        <v>1634</v>
      </c>
      <c r="AP1172" s="283">
        <v>5</v>
      </c>
      <c r="AQ1172" s="567">
        <v>1171</v>
      </c>
    </row>
    <row r="1173" spans="35:43" x14ac:dyDescent="0.25">
      <c r="AI1173" s="278" t="str">
        <f t="shared" si="20"/>
        <v>42055Ε3α (Θ)10Sα14</v>
      </c>
      <c r="AJ1173" s="287">
        <v>42055</v>
      </c>
      <c r="AK1173" s="280" t="s">
        <v>935</v>
      </c>
      <c r="AL1173" s="281">
        <v>10</v>
      </c>
      <c r="AM1173" s="282" t="s">
        <v>1710</v>
      </c>
      <c r="AN1173" s="283" t="s">
        <v>906</v>
      </c>
      <c r="AO1173" s="283" t="s">
        <v>1635</v>
      </c>
      <c r="AP1173" s="283">
        <v>6</v>
      </c>
      <c r="AQ1173" s="567">
        <v>1172</v>
      </c>
    </row>
    <row r="1174" spans="35:43" x14ac:dyDescent="0.25">
      <c r="AI1174" s="278" t="str">
        <f t="shared" si="20"/>
        <v>42055Ε3α (Θ)10Sα16</v>
      </c>
      <c r="AJ1174" s="287">
        <v>42055</v>
      </c>
      <c r="AK1174" s="280" t="s">
        <v>935</v>
      </c>
      <c r="AL1174" s="281">
        <v>10</v>
      </c>
      <c r="AM1174" s="282" t="s">
        <v>1710</v>
      </c>
      <c r="AN1174" s="283" t="s">
        <v>906</v>
      </c>
      <c r="AO1174" s="283" t="s">
        <v>1636</v>
      </c>
      <c r="AP1174" s="283">
        <v>7</v>
      </c>
      <c r="AQ1174" s="567">
        <v>1173</v>
      </c>
    </row>
    <row r="1175" spans="35:43" x14ac:dyDescent="0.25">
      <c r="AI1175" s="278" t="str">
        <f t="shared" si="20"/>
        <v>42055Ε3α (Θ)10Sκ12</v>
      </c>
      <c r="AJ1175" s="287">
        <v>42055</v>
      </c>
      <c r="AK1175" s="280" t="s">
        <v>935</v>
      </c>
      <c r="AL1175" s="281">
        <v>10</v>
      </c>
      <c r="AM1175" s="282" t="s">
        <v>1710</v>
      </c>
      <c r="AN1175" s="283" t="s">
        <v>906</v>
      </c>
      <c r="AO1175" s="283" t="s">
        <v>1638</v>
      </c>
      <c r="AP1175" s="283">
        <v>9</v>
      </c>
      <c r="AQ1175" s="567">
        <v>1174</v>
      </c>
    </row>
    <row r="1176" spans="35:43" x14ac:dyDescent="0.25">
      <c r="AI1176" s="278" t="str">
        <f t="shared" si="20"/>
        <v>42055Ε3α (Θ)10Sκ14</v>
      </c>
      <c r="AJ1176" s="287">
        <v>42055</v>
      </c>
      <c r="AK1176" s="280" t="s">
        <v>935</v>
      </c>
      <c r="AL1176" s="281">
        <v>10</v>
      </c>
      <c r="AM1176" s="282" t="s">
        <v>1710</v>
      </c>
      <c r="AN1176" s="283" t="s">
        <v>906</v>
      </c>
      <c r="AO1176" s="283" t="s">
        <v>1639</v>
      </c>
      <c r="AP1176" s="283">
        <v>10</v>
      </c>
      <c r="AQ1176" s="567">
        <v>1175</v>
      </c>
    </row>
    <row r="1177" spans="35:43" x14ac:dyDescent="0.25">
      <c r="AI1177" s="278" t="str">
        <f t="shared" si="20"/>
        <v>42055Ε3α (Θ)10Sκ16</v>
      </c>
      <c r="AJ1177" s="287">
        <v>42055</v>
      </c>
      <c r="AK1177" s="280" t="s">
        <v>935</v>
      </c>
      <c r="AL1177" s="281">
        <v>10</v>
      </c>
      <c r="AM1177" s="282" t="s">
        <v>1710</v>
      </c>
      <c r="AN1177" s="283" t="s">
        <v>906</v>
      </c>
      <c r="AO1177" s="283" t="s">
        <v>1640</v>
      </c>
      <c r="AP1177" s="283">
        <v>11</v>
      </c>
      <c r="AQ1177" s="567">
        <v>1176</v>
      </c>
    </row>
    <row r="1178" spans="35:43" x14ac:dyDescent="0.25">
      <c r="AI1178" s="278" t="str">
        <f t="shared" si="20"/>
        <v>42055Ε3α (ΙΑ)11Sα12</v>
      </c>
      <c r="AJ1178" s="287">
        <v>42055</v>
      </c>
      <c r="AK1178" s="280" t="s">
        <v>936</v>
      </c>
      <c r="AL1178" s="281">
        <v>11</v>
      </c>
      <c r="AM1178" s="282" t="s">
        <v>1711</v>
      </c>
      <c r="AN1178" s="283" t="s">
        <v>906</v>
      </c>
      <c r="AO1178" s="283" t="s">
        <v>1634</v>
      </c>
      <c r="AP1178" s="283">
        <v>5</v>
      </c>
      <c r="AQ1178" s="567">
        <v>1177</v>
      </c>
    </row>
    <row r="1179" spans="35:43" x14ac:dyDescent="0.25">
      <c r="AI1179" s="278" t="str">
        <f t="shared" si="20"/>
        <v>42055Ε3α (ΙΑ)11Sα14</v>
      </c>
      <c r="AJ1179" s="287">
        <v>42055</v>
      </c>
      <c r="AK1179" s="280" t="s">
        <v>936</v>
      </c>
      <c r="AL1179" s="281">
        <v>11</v>
      </c>
      <c r="AM1179" s="282" t="s">
        <v>1711</v>
      </c>
      <c r="AN1179" s="283" t="s">
        <v>906</v>
      </c>
      <c r="AO1179" s="283" t="s">
        <v>1635</v>
      </c>
      <c r="AP1179" s="283">
        <v>6</v>
      </c>
      <c r="AQ1179" s="567">
        <v>1178</v>
      </c>
    </row>
    <row r="1180" spans="35:43" x14ac:dyDescent="0.25">
      <c r="AI1180" s="278" t="str">
        <f t="shared" si="20"/>
        <v>42055Ε3α (ΙΑ)11Sα16</v>
      </c>
      <c r="AJ1180" s="287">
        <v>42055</v>
      </c>
      <c r="AK1180" s="280" t="s">
        <v>936</v>
      </c>
      <c r="AL1180" s="281">
        <v>11</v>
      </c>
      <c r="AM1180" s="282" t="s">
        <v>1711</v>
      </c>
      <c r="AN1180" s="283" t="s">
        <v>906</v>
      </c>
      <c r="AO1180" s="283" t="s">
        <v>1636</v>
      </c>
      <c r="AP1180" s="283">
        <v>7</v>
      </c>
      <c r="AQ1180" s="567">
        <v>1179</v>
      </c>
    </row>
    <row r="1181" spans="35:43" x14ac:dyDescent="0.25">
      <c r="AI1181" s="278" t="str">
        <f t="shared" si="20"/>
        <v>42055Ε3α (ΙΑ)11Sκ12</v>
      </c>
      <c r="AJ1181" s="287">
        <v>42055</v>
      </c>
      <c r="AK1181" s="280" t="s">
        <v>936</v>
      </c>
      <c r="AL1181" s="281">
        <v>11</v>
      </c>
      <c r="AM1181" s="282" t="s">
        <v>1711</v>
      </c>
      <c r="AN1181" s="283" t="s">
        <v>906</v>
      </c>
      <c r="AO1181" s="283" t="s">
        <v>1638</v>
      </c>
      <c r="AP1181" s="283">
        <v>9</v>
      </c>
      <c r="AQ1181" s="567">
        <v>1180</v>
      </c>
    </row>
    <row r="1182" spans="35:43" x14ac:dyDescent="0.25">
      <c r="AI1182" s="278" t="str">
        <f t="shared" si="20"/>
        <v>42055Ε3α (ΙΑ)11Sκ14</v>
      </c>
      <c r="AJ1182" s="287">
        <v>42055</v>
      </c>
      <c r="AK1182" s="280" t="s">
        <v>936</v>
      </c>
      <c r="AL1182" s="281">
        <v>11</v>
      </c>
      <c r="AM1182" s="282" t="s">
        <v>1711</v>
      </c>
      <c r="AN1182" s="283" t="s">
        <v>906</v>
      </c>
      <c r="AO1182" s="283" t="s">
        <v>1639</v>
      </c>
      <c r="AP1182" s="283">
        <v>10</v>
      </c>
      <c r="AQ1182" s="567">
        <v>1181</v>
      </c>
    </row>
    <row r="1183" spans="35:43" x14ac:dyDescent="0.25">
      <c r="AI1183" s="278" t="str">
        <f t="shared" si="20"/>
        <v>42055Ε3α (ΙΑ)11Sκ16</v>
      </c>
      <c r="AJ1183" s="287">
        <v>42055</v>
      </c>
      <c r="AK1183" s="280" t="s">
        <v>936</v>
      </c>
      <c r="AL1183" s="281">
        <v>11</v>
      </c>
      <c r="AM1183" s="282" t="s">
        <v>1711</v>
      </c>
      <c r="AN1183" s="283" t="s">
        <v>906</v>
      </c>
      <c r="AO1183" s="283" t="s">
        <v>1640</v>
      </c>
      <c r="AP1183" s="283">
        <v>11</v>
      </c>
      <c r="AQ1183" s="567">
        <v>1182</v>
      </c>
    </row>
    <row r="1184" spans="35:43" x14ac:dyDescent="0.25">
      <c r="AI1184" s="278" t="str">
        <f t="shared" si="20"/>
        <v>42055Ε3α (ΣΤ)7Sα12</v>
      </c>
      <c r="AJ1184" s="287">
        <v>42055</v>
      </c>
      <c r="AK1184" s="280" t="s">
        <v>937</v>
      </c>
      <c r="AL1184" s="281">
        <v>7</v>
      </c>
      <c r="AM1184" s="282" t="s">
        <v>1707</v>
      </c>
      <c r="AN1184" s="283" t="s">
        <v>906</v>
      </c>
      <c r="AO1184" s="283" t="s">
        <v>1634</v>
      </c>
      <c r="AP1184" s="283">
        <v>5</v>
      </c>
      <c r="AQ1184" s="567">
        <v>1183</v>
      </c>
    </row>
    <row r="1185" spans="35:43" x14ac:dyDescent="0.25">
      <c r="AI1185" s="278" t="str">
        <f t="shared" si="20"/>
        <v>42055Ε3α (ΣΤ)7Sα14</v>
      </c>
      <c r="AJ1185" s="287">
        <v>42055</v>
      </c>
      <c r="AK1185" s="280" t="s">
        <v>937</v>
      </c>
      <c r="AL1185" s="281">
        <v>7</v>
      </c>
      <c r="AM1185" s="282" t="s">
        <v>1707</v>
      </c>
      <c r="AN1185" s="283" t="s">
        <v>906</v>
      </c>
      <c r="AO1185" s="283" t="s">
        <v>1635</v>
      </c>
      <c r="AP1185" s="283">
        <v>6</v>
      </c>
      <c r="AQ1185" s="567">
        <v>1184</v>
      </c>
    </row>
    <row r="1186" spans="35:43" x14ac:dyDescent="0.25">
      <c r="AI1186" s="278" t="str">
        <f t="shared" si="20"/>
        <v>42055Ε3α (ΣΤ)7Sα16</v>
      </c>
      <c r="AJ1186" s="287">
        <v>42055</v>
      </c>
      <c r="AK1186" s="280" t="s">
        <v>937</v>
      </c>
      <c r="AL1186" s="281">
        <v>7</v>
      </c>
      <c r="AM1186" s="282" t="s">
        <v>1707</v>
      </c>
      <c r="AN1186" s="283" t="s">
        <v>906</v>
      </c>
      <c r="AO1186" s="283" t="s">
        <v>1636</v>
      </c>
      <c r="AP1186" s="283">
        <v>7</v>
      </c>
      <c r="AQ1186" s="567">
        <v>1185</v>
      </c>
    </row>
    <row r="1187" spans="35:43" x14ac:dyDescent="0.25">
      <c r="AI1187" s="278" t="str">
        <f t="shared" si="20"/>
        <v>42055Ε3α (ΣΤ)7Sκ12</v>
      </c>
      <c r="AJ1187" s="287">
        <v>42055</v>
      </c>
      <c r="AK1187" s="280" t="s">
        <v>937</v>
      </c>
      <c r="AL1187" s="281">
        <v>7</v>
      </c>
      <c r="AM1187" s="282" t="s">
        <v>1707</v>
      </c>
      <c r="AN1187" s="283" t="s">
        <v>906</v>
      </c>
      <c r="AO1187" s="283" t="s">
        <v>1638</v>
      </c>
      <c r="AP1187" s="283">
        <v>9</v>
      </c>
      <c r="AQ1187" s="567">
        <v>1186</v>
      </c>
    </row>
    <row r="1188" spans="35:43" x14ac:dyDescent="0.25">
      <c r="AI1188" s="278" t="str">
        <f t="shared" si="20"/>
        <v>42055Ε3α (ΣΤ)7Sκ14</v>
      </c>
      <c r="AJ1188" s="287">
        <v>42055</v>
      </c>
      <c r="AK1188" s="280" t="s">
        <v>937</v>
      </c>
      <c r="AL1188" s="281">
        <v>7</v>
      </c>
      <c r="AM1188" s="282" t="s">
        <v>1707</v>
      </c>
      <c r="AN1188" s="283" t="s">
        <v>906</v>
      </c>
      <c r="AO1188" s="283" t="s">
        <v>1639</v>
      </c>
      <c r="AP1188" s="283">
        <v>10</v>
      </c>
      <c r="AQ1188" s="567">
        <v>1187</v>
      </c>
    </row>
    <row r="1189" spans="35:43" x14ac:dyDescent="0.25">
      <c r="AI1189" s="278" t="str">
        <f t="shared" si="20"/>
        <v>42055Ε3α (ΣΤ)7Sκ16</v>
      </c>
      <c r="AJ1189" s="287">
        <v>42055</v>
      </c>
      <c r="AK1189" s="280" t="s">
        <v>937</v>
      </c>
      <c r="AL1189" s="281">
        <v>7</v>
      </c>
      <c r="AM1189" s="282" t="s">
        <v>1707</v>
      </c>
      <c r="AN1189" s="283" t="s">
        <v>906</v>
      </c>
      <c r="AO1189" s="283" t="s">
        <v>1640</v>
      </c>
      <c r="AP1189" s="283">
        <v>11</v>
      </c>
      <c r="AQ1189" s="567">
        <v>1188</v>
      </c>
    </row>
    <row r="1190" spans="35:43" x14ac:dyDescent="0.25">
      <c r="AI1190" s="278" t="str">
        <f t="shared" si="20"/>
        <v>42058ITF (Oslo)14Dα18</v>
      </c>
      <c r="AJ1190" s="287">
        <v>42058</v>
      </c>
      <c r="AK1190" s="280" t="s">
        <v>1121</v>
      </c>
      <c r="AL1190" s="281">
        <v>14</v>
      </c>
      <c r="AM1190" s="282" t="s">
        <v>908</v>
      </c>
      <c r="AN1190" s="283" t="s">
        <v>913</v>
      </c>
      <c r="AO1190" s="283" t="s">
        <v>1637</v>
      </c>
      <c r="AP1190" s="283">
        <v>16</v>
      </c>
      <c r="AQ1190" s="567">
        <v>1189</v>
      </c>
    </row>
    <row r="1191" spans="35:43" x14ac:dyDescent="0.25">
      <c r="AI1191" s="278" t="str">
        <f t="shared" si="20"/>
        <v>42058TE (FOCUS)15Sκ16</v>
      </c>
      <c r="AJ1191" s="287">
        <v>42058</v>
      </c>
      <c r="AK1191" s="280" t="s">
        <v>1122</v>
      </c>
      <c r="AL1191" s="281">
        <v>15</v>
      </c>
      <c r="AM1191" s="282" t="s">
        <v>1699</v>
      </c>
      <c r="AN1191" s="283" t="s">
        <v>906</v>
      </c>
      <c r="AO1191" s="283" t="s">
        <v>1640</v>
      </c>
      <c r="AP1191" s="283">
        <v>11</v>
      </c>
      <c r="AQ1191" s="567">
        <v>1190</v>
      </c>
    </row>
    <row r="1192" spans="35:43" x14ac:dyDescent="0.25">
      <c r="AI1192" s="278" t="str">
        <f t="shared" si="20"/>
        <v>42069Ε2α (Α)121Sα12</v>
      </c>
      <c r="AJ1192" s="287">
        <v>42069</v>
      </c>
      <c r="AK1192" s="280" t="s">
        <v>915</v>
      </c>
      <c r="AL1192" s="281">
        <v>121</v>
      </c>
      <c r="AM1192" s="282" t="s">
        <v>383</v>
      </c>
      <c r="AN1192" s="283" t="s">
        <v>906</v>
      </c>
      <c r="AO1192" s="283" t="s">
        <v>1634</v>
      </c>
      <c r="AP1192" s="283">
        <v>5</v>
      </c>
      <c r="AQ1192" s="567">
        <v>1191</v>
      </c>
    </row>
    <row r="1193" spans="35:43" x14ac:dyDescent="0.25">
      <c r="AI1193" s="278" t="str">
        <f t="shared" si="20"/>
        <v>42069Ε2α (Α)121Dα12</v>
      </c>
      <c r="AJ1193" s="287">
        <v>42069</v>
      </c>
      <c r="AK1193" s="280" t="s">
        <v>915</v>
      </c>
      <c r="AL1193" s="281">
        <v>121</v>
      </c>
      <c r="AM1193" s="282" t="s">
        <v>383</v>
      </c>
      <c r="AN1193" s="283" t="s">
        <v>913</v>
      </c>
      <c r="AO1193" s="283" t="s">
        <v>1634</v>
      </c>
      <c r="AP1193" s="283">
        <v>13</v>
      </c>
      <c r="AQ1193" s="567">
        <v>1192</v>
      </c>
    </row>
    <row r="1194" spans="35:43" x14ac:dyDescent="0.25">
      <c r="AI1194" s="278" t="str">
        <f t="shared" si="20"/>
        <v>42069Ε2α (Α)121Sκ12</v>
      </c>
      <c r="AJ1194" s="287">
        <v>42069</v>
      </c>
      <c r="AK1194" s="280" t="s">
        <v>915</v>
      </c>
      <c r="AL1194" s="281">
        <v>121</v>
      </c>
      <c r="AM1194" s="282" t="s">
        <v>383</v>
      </c>
      <c r="AN1194" s="283" t="s">
        <v>906</v>
      </c>
      <c r="AO1194" s="283" t="s">
        <v>1638</v>
      </c>
      <c r="AP1194" s="283">
        <v>9</v>
      </c>
      <c r="AQ1194" s="567">
        <v>1196</v>
      </c>
    </row>
    <row r="1195" spans="35:43" x14ac:dyDescent="0.25">
      <c r="AI1195" s="278" t="str">
        <f t="shared" si="20"/>
        <v>42069Ε2α (Α)121Dκ12</v>
      </c>
      <c r="AJ1195" s="287">
        <v>42069</v>
      </c>
      <c r="AK1195" s="280" t="s">
        <v>915</v>
      </c>
      <c r="AL1195" s="281">
        <v>121</v>
      </c>
      <c r="AM1195" s="282" t="s">
        <v>383</v>
      </c>
      <c r="AN1195" s="283" t="s">
        <v>913</v>
      </c>
      <c r="AO1195" s="283" t="s">
        <v>1638</v>
      </c>
      <c r="AP1195" s="283">
        <v>17</v>
      </c>
      <c r="AQ1195" s="567">
        <v>1197</v>
      </c>
    </row>
    <row r="1196" spans="35:43" x14ac:dyDescent="0.25">
      <c r="AI1196" s="278" t="str">
        <f t="shared" si="20"/>
        <v>42069Ε2α (Α)115Sα14</v>
      </c>
      <c r="AJ1196" s="287">
        <v>42069</v>
      </c>
      <c r="AK1196" s="280" t="s">
        <v>915</v>
      </c>
      <c r="AL1196" s="281">
        <v>115</v>
      </c>
      <c r="AM1196" s="282" t="s">
        <v>331</v>
      </c>
      <c r="AN1196" s="283" t="s">
        <v>906</v>
      </c>
      <c r="AO1196" s="283" t="s">
        <v>1635</v>
      </c>
      <c r="AP1196" s="283">
        <v>6</v>
      </c>
      <c r="AQ1196" s="567">
        <v>1193</v>
      </c>
    </row>
    <row r="1197" spans="35:43" x14ac:dyDescent="0.25">
      <c r="AI1197" s="278" t="str">
        <f t="shared" si="20"/>
        <v>42069Ε2α (Α)115Dα14</v>
      </c>
      <c r="AJ1197" s="287">
        <v>42069</v>
      </c>
      <c r="AK1197" s="280" t="s">
        <v>915</v>
      </c>
      <c r="AL1197" s="281">
        <v>115</v>
      </c>
      <c r="AM1197" s="282" t="s">
        <v>331</v>
      </c>
      <c r="AN1197" s="283" t="s">
        <v>913</v>
      </c>
      <c r="AO1197" s="283" t="s">
        <v>1635</v>
      </c>
      <c r="AP1197" s="283">
        <v>14</v>
      </c>
      <c r="AQ1197" s="567">
        <v>1194</v>
      </c>
    </row>
    <row r="1198" spans="35:43" x14ac:dyDescent="0.25">
      <c r="AI1198" s="278" t="str">
        <f t="shared" si="20"/>
        <v>42069Ε2α (Α)115Sκ14</v>
      </c>
      <c r="AJ1198" s="287">
        <v>42069</v>
      </c>
      <c r="AK1198" s="280" t="s">
        <v>915</v>
      </c>
      <c r="AL1198" s="281">
        <v>115</v>
      </c>
      <c r="AM1198" s="282" t="s">
        <v>331</v>
      </c>
      <c r="AN1198" s="283" t="s">
        <v>906</v>
      </c>
      <c r="AO1198" s="283" t="s">
        <v>1639</v>
      </c>
      <c r="AP1198" s="283">
        <v>10</v>
      </c>
      <c r="AQ1198" s="567">
        <v>1198</v>
      </c>
    </row>
    <row r="1199" spans="35:43" x14ac:dyDescent="0.25">
      <c r="AI1199" s="278" t="str">
        <f t="shared" si="20"/>
        <v>42069Ε2α (Α)107Sα16</v>
      </c>
      <c r="AJ1199" s="287">
        <v>42069</v>
      </c>
      <c r="AK1199" s="280" t="s">
        <v>915</v>
      </c>
      <c r="AL1199" s="281">
        <v>107</v>
      </c>
      <c r="AM1199" s="282" t="s">
        <v>202</v>
      </c>
      <c r="AN1199" s="283" t="s">
        <v>906</v>
      </c>
      <c r="AO1199" s="283" t="s">
        <v>1636</v>
      </c>
      <c r="AP1199" s="283">
        <v>7</v>
      </c>
      <c r="AQ1199" s="567">
        <v>1195</v>
      </c>
    </row>
    <row r="1200" spans="35:43" x14ac:dyDescent="0.25">
      <c r="AI1200" s="278" t="str">
        <f t="shared" si="20"/>
        <v>42069Ε2α (Α)107Sκ16</v>
      </c>
      <c r="AJ1200" s="287">
        <v>42069</v>
      </c>
      <c r="AK1200" s="280" t="s">
        <v>915</v>
      </c>
      <c r="AL1200" s="281">
        <v>107</v>
      </c>
      <c r="AM1200" s="282" t="s">
        <v>202</v>
      </c>
      <c r="AN1200" s="283" t="s">
        <v>906</v>
      </c>
      <c r="AO1200" s="283" t="s">
        <v>1640</v>
      </c>
      <c r="AP1200" s="283">
        <v>11</v>
      </c>
      <c r="AQ1200" s="567">
        <v>1199</v>
      </c>
    </row>
    <row r="1201" spans="35:43" x14ac:dyDescent="0.25">
      <c r="AI1201" s="278" t="str">
        <f t="shared" si="20"/>
        <v>42069Ε2α (Ζ)305Sα12</v>
      </c>
      <c r="AJ1201" s="287">
        <v>42069</v>
      </c>
      <c r="AK1201" s="280" t="s">
        <v>916</v>
      </c>
      <c r="AL1201" s="281">
        <v>305</v>
      </c>
      <c r="AM1201" s="282" t="s">
        <v>262</v>
      </c>
      <c r="AN1201" s="283" t="s">
        <v>906</v>
      </c>
      <c r="AO1201" s="283" t="s">
        <v>1634</v>
      </c>
      <c r="AP1201" s="283">
        <v>5</v>
      </c>
      <c r="AQ1201" s="567">
        <v>1200</v>
      </c>
    </row>
    <row r="1202" spans="35:43" x14ac:dyDescent="0.25">
      <c r="AI1202" s="278" t="str">
        <f t="shared" si="20"/>
        <v>42069Ε2α (Ζ)305Dα12</v>
      </c>
      <c r="AJ1202" s="287">
        <v>42069</v>
      </c>
      <c r="AK1202" s="280" t="s">
        <v>916</v>
      </c>
      <c r="AL1202" s="281">
        <v>305</v>
      </c>
      <c r="AM1202" s="282" t="s">
        <v>262</v>
      </c>
      <c r="AN1202" s="283" t="s">
        <v>913</v>
      </c>
      <c r="AO1202" s="283" t="s">
        <v>1634</v>
      </c>
      <c r="AP1202" s="283">
        <v>13</v>
      </c>
      <c r="AQ1202" s="567">
        <v>1201</v>
      </c>
    </row>
    <row r="1203" spans="35:43" x14ac:dyDescent="0.25">
      <c r="AI1203" s="278" t="str">
        <f t="shared" si="20"/>
        <v>42069Ε2α (Ζ)305Sα14</v>
      </c>
      <c r="AJ1203" s="287">
        <v>42069</v>
      </c>
      <c r="AK1203" s="280" t="s">
        <v>916</v>
      </c>
      <c r="AL1203" s="281">
        <v>305</v>
      </c>
      <c r="AM1203" s="282" t="s">
        <v>262</v>
      </c>
      <c r="AN1203" s="283" t="s">
        <v>906</v>
      </c>
      <c r="AO1203" s="283" t="s">
        <v>1635</v>
      </c>
      <c r="AP1203" s="283">
        <v>6</v>
      </c>
      <c r="AQ1203" s="567">
        <v>1202</v>
      </c>
    </row>
    <row r="1204" spans="35:43" x14ac:dyDescent="0.25">
      <c r="AI1204" s="278" t="str">
        <f t="shared" si="20"/>
        <v>42069Ε2α (Ζ)305Sα16</v>
      </c>
      <c r="AJ1204" s="287">
        <v>42069</v>
      </c>
      <c r="AK1204" s="280" t="s">
        <v>916</v>
      </c>
      <c r="AL1204" s="281">
        <v>305</v>
      </c>
      <c r="AM1204" s="282" t="s">
        <v>262</v>
      </c>
      <c r="AN1204" s="283" t="s">
        <v>906</v>
      </c>
      <c r="AO1204" s="283" t="s">
        <v>1636</v>
      </c>
      <c r="AP1204" s="283">
        <v>7</v>
      </c>
      <c r="AQ1204" s="567">
        <v>1203</v>
      </c>
    </row>
    <row r="1205" spans="35:43" x14ac:dyDescent="0.25">
      <c r="AI1205" s="278" t="str">
        <f t="shared" si="20"/>
        <v>42069Ε2α (Ζ)305Dα16</v>
      </c>
      <c r="AJ1205" s="287">
        <v>42069</v>
      </c>
      <c r="AK1205" s="280" t="s">
        <v>916</v>
      </c>
      <c r="AL1205" s="281">
        <v>305</v>
      </c>
      <c r="AM1205" s="282" t="s">
        <v>262</v>
      </c>
      <c r="AN1205" s="283" t="s">
        <v>913</v>
      </c>
      <c r="AO1205" s="283" t="s">
        <v>1636</v>
      </c>
      <c r="AP1205" s="283">
        <v>15</v>
      </c>
      <c r="AQ1205" s="567">
        <v>1204</v>
      </c>
    </row>
    <row r="1206" spans="35:43" x14ac:dyDescent="0.25">
      <c r="AI1206" s="278" t="str">
        <f t="shared" si="20"/>
        <v>42069Ε2α (Ζ)305Sκ12</v>
      </c>
      <c r="AJ1206" s="287">
        <v>42069</v>
      </c>
      <c r="AK1206" s="280" t="s">
        <v>916</v>
      </c>
      <c r="AL1206" s="281">
        <v>305</v>
      </c>
      <c r="AM1206" s="282" t="s">
        <v>262</v>
      </c>
      <c r="AN1206" s="283" t="s">
        <v>906</v>
      </c>
      <c r="AO1206" s="283" t="s">
        <v>1638</v>
      </c>
      <c r="AP1206" s="283">
        <v>9</v>
      </c>
      <c r="AQ1206" s="567">
        <v>1205</v>
      </c>
    </row>
    <row r="1207" spans="35:43" x14ac:dyDescent="0.25">
      <c r="AI1207" s="278" t="str">
        <f t="shared" si="20"/>
        <v>42069Ε2α (Ζ)305Sκ14</v>
      </c>
      <c r="AJ1207" s="287">
        <v>42069</v>
      </c>
      <c r="AK1207" s="280" t="s">
        <v>916</v>
      </c>
      <c r="AL1207" s="281">
        <v>305</v>
      </c>
      <c r="AM1207" s="282" t="s">
        <v>262</v>
      </c>
      <c r="AN1207" s="283" t="s">
        <v>906</v>
      </c>
      <c r="AO1207" s="283" t="s">
        <v>1639</v>
      </c>
      <c r="AP1207" s="283">
        <v>10</v>
      </c>
      <c r="AQ1207" s="567">
        <v>1206</v>
      </c>
    </row>
    <row r="1208" spans="35:43" x14ac:dyDescent="0.25">
      <c r="AI1208" s="278" t="str">
        <f t="shared" si="20"/>
        <v>42069Ε2α (Ζ)305Dκ14</v>
      </c>
      <c r="AJ1208" s="287">
        <v>42069</v>
      </c>
      <c r="AK1208" s="280" t="s">
        <v>916</v>
      </c>
      <c r="AL1208" s="281">
        <v>305</v>
      </c>
      <c r="AM1208" s="282" t="s">
        <v>262</v>
      </c>
      <c r="AN1208" s="283" t="s">
        <v>913</v>
      </c>
      <c r="AO1208" s="283" t="s">
        <v>1639</v>
      </c>
      <c r="AP1208" s="283">
        <v>18</v>
      </c>
      <c r="AQ1208" s="567">
        <v>1207</v>
      </c>
    </row>
    <row r="1209" spans="35:43" x14ac:dyDescent="0.25">
      <c r="AI1209" s="278" t="str">
        <f t="shared" si="20"/>
        <v>42069Ε2α (Ζ)305Sκ16</v>
      </c>
      <c r="AJ1209" s="287">
        <v>42069</v>
      </c>
      <c r="AK1209" s="280" t="s">
        <v>916</v>
      </c>
      <c r="AL1209" s="281">
        <v>305</v>
      </c>
      <c r="AM1209" s="282" t="s">
        <v>262</v>
      </c>
      <c r="AN1209" s="283" t="s">
        <v>906</v>
      </c>
      <c r="AO1209" s="283" t="s">
        <v>1640</v>
      </c>
      <c r="AP1209" s="283">
        <v>11</v>
      </c>
      <c r="AQ1209" s="567">
        <v>1208</v>
      </c>
    </row>
    <row r="1210" spans="35:43" x14ac:dyDescent="0.25">
      <c r="AI1210" s="278" t="str">
        <f t="shared" si="20"/>
        <v>42069Ε2α (Ζ)305Dκ16</v>
      </c>
      <c r="AJ1210" s="287">
        <v>42069</v>
      </c>
      <c r="AK1210" s="280" t="s">
        <v>916</v>
      </c>
      <c r="AL1210" s="281">
        <v>305</v>
      </c>
      <c r="AM1210" s="282" t="s">
        <v>262</v>
      </c>
      <c r="AN1210" s="283" t="s">
        <v>913</v>
      </c>
      <c r="AO1210" s="283" t="s">
        <v>1640</v>
      </c>
      <c r="AP1210" s="283">
        <v>19</v>
      </c>
      <c r="AQ1210" s="567">
        <v>1209</v>
      </c>
    </row>
    <row r="1211" spans="35:43" x14ac:dyDescent="0.25">
      <c r="AI1211" s="278" t="str">
        <f t="shared" si="20"/>
        <v>42069Ε2α (ΣΤ)285Sα12</v>
      </c>
      <c r="AJ1211" s="287">
        <v>42069</v>
      </c>
      <c r="AK1211" s="280" t="s">
        <v>917</v>
      </c>
      <c r="AL1211" s="281">
        <v>285</v>
      </c>
      <c r="AM1211" s="282" t="s">
        <v>310</v>
      </c>
      <c r="AN1211" s="283" t="s">
        <v>906</v>
      </c>
      <c r="AO1211" s="283" t="s">
        <v>1634</v>
      </c>
      <c r="AP1211" s="283">
        <v>5</v>
      </c>
      <c r="AQ1211" s="567">
        <v>1210</v>
      </c>
    </row>
    <row r="1212" spans="35:43" x14ac:dyDescent="0.25">
      <c r="AI1212" s="278" t="str">
        <f t="shared" si="20"/>
        <v>42069Ε2α (ΣΤ)285Sα14</v>
      </c>
      <c r="AJ1212" s="287">
        <v>42069</v>
      </c>
      <c r="AK1212" s="280" t="s">
        <v>917</v>
      </c>
      <c r="AL1212" s="281">
        <v>285</v>
      </c>
      <c r="AM1212" s="282" t="s">
        <v>310</v>
      </c>
      <c r="AN1212" s="283" t="s">
        <v>906</v>
      </c>
      <c r="AO1212" s="283" t="s">
        <v>1635</v>
      </c>
      <c r="AP1212" s="283">
        <v>6</v>
      </c>
      <c r="AQ1212" s="567">
        <v>1211</v>
      </c>
    </row>
    <row r="1213" spans="35:43" x14ac:dyDescent="0.25">
      <c r="AI1213" s="278" t="str">
        <f t="shared" si="20"/>
        <v>42069Ε2α (ΣΤ)285Sα16</v>
      </c>
      <c r="AJ1213" s="287">
        <v>42069</v>
      </c>
      <c r="AK1213" s="280" t="s">
        <v>917</v>
      </c>
      <c r="AL1213" s="281">
        <v>285</v>
      </c>
      <c r="AM1213" s="282" t="s">
        <v>310</v>
      </c>
      <c r="AN1213" s="283" t="s">
        <v>906</v>
      </c>
      <c r="AO1213" s="283" t="s">
        <v>1636</v>
      </c>
      <c r="AP1213" s="283">
        <v>7</v>
      </c>
      <c r="AQ1213" s="567">
        <v>1212</v>
      </c>
    </row>
    <row r="1214" spans="35:43" x14ac:dyDescent="0.25">
      <c r="AI1214" s="278" t="str">
        <f t="shared" si="20"/>
        <v>42069Ε2α (ΣΤ)285Sκ12</v>
      </c>
      <c r="AJ1214" s="287">
        <v>42069</v>
      </c>
      <c r="AK1214" s="280" t="s">
        <v>917</v>
      </c>
      <c r="AL1214" s="281">
        <v>285</v>
      </c>
      <c r="AM1214" s="282" t="s">
        <v>310</v>
      </c>
      <c r="AN1214" s="283" t="s">
        <v>906</v>
      </c>
      <c r="AO1214" s="283" t="s">
        <v>1638</v>
      </c>
      <c r="AP1214" s="283">
        <v>9</v>
      </c>
      <c r="AQ1214" s="567">
        <v>1213</v>
      </c>
    </row>
    <row r="1215" spans="35:43" x14ac:dyDescent="0.25">
      <c r="AI1215" s="278" t="str">
        <f t="shared" si="20"/>
        <v>42069Ε2α (ΣΤ)285Sκ14</v>
      </c>
      <c r="AJ1215" s="287">
        <v>42069</v>
      </c>
      <c r="AK1215" s="280" t="s">
        <v>917</v>
      </c>
      <c r="AL1215" s="281">
        <v>285</v>
      </c>
      <c r="AM1215" s="282" t="s">
        <v>310</v>
      </c>
      <c r="AN1215" s="283" t="s">
        <v>906</v>
      </c>
      <c r="AO1215" s="283" t="s">
        <v>1639</v>
      </c>
      <c r="AP1215" s="283">
        <v>10</v>
      </c>
      <c r="AQ1215" s="567">
        <v>1214</v>
      </c>
    </row>
    <row r="1216" spans="35:43" x14ac:dyDescent="0.25">
      <c r="AI1216" s="278" t="str">
        <f t="shared" si="20"/>
        <v>42069Ε2α (ΣΤ)285Sκ16</v>
      </c>
      <c r="AJ1216" s="287">
        <v>42069</v>
      </c>
      <c r="AK1216" s="280" t="s">
        <v>917</v>
      </c>
      <c r="AL1216" s="281">
        <v>285</v>
      </c>
      <c r="AM1216" s="282" t="s">
        <v>310</v>
      </c>
      <c r="AN1216" s="283" t="s">
        <v>906</v>
      </c>
      <c r="AO1216" s="283" t="s">
        <v>1640</v>
      </c>
      <c r="AP1216" s="283">
        <v>11</v>
      </c>
      <c r="AQ1216" s="567">
        <v>1215</v>
      </c>
    </row>
    <row r="1217" spans="35:43" x14ac:dyDescent="0.25">
      <c r="AI1217" s="278" t="str">
        <f t="shared" si="20"/>
        <v>42072TE (Kavela Open)15Sκ16</v>
      </c>
      <c r="AJ1217" s="287">
        <v>42072</v>
      </c>
      <c r="AK1217" s="280" t="s">
        <v>1123</v>
      </c>
      <c r="AL1217" s="281">
        <v>15</v>
      </c>
      <c r="AM1217" s="282" t="s">
        <v>1699</v>
      </c>
      <c r="AN1217" s="283" t="s">
        <v>906</v>
      </c>
      <c r="AO1217" s="283" t="s">
        <v>1640</v>
      </c>
      <c r="AP1217" s="283">
        <v>11</v>
      </c>
      <c r="AQ1217" s="567">
        <v>1216</v>
      </c>
    </row>
    <row r="1218" spans="35:43" x14ac:dyDescent="0.25">
      <c r="AI1218" s="278" t="str">
        <f t="shared" si="20"/>
        <v>42079ITF (Perin mem)14Sκ18</v>
      </c>
      <c r="AJ1218" s="287">
        <v>42079</v>
      </c>
      <c r="AK1218" s="280" t="s">
        <v>1124</v>
      </c>
      <c r="AL1218" s="281">
        <v>14</v>
      </c>
      <c r="AM1218" s="282" t="s">
        <v>908</v>
      </c>
      <c r="AN1218" s="283" t="s">
        <v>906</v>
      </c>
      <c r="AO1218" s="283" t="s">
        <v>1641</v>
      </c>
      <c r="AP1218" s="283">
        <v>12</v>
      </c>
      <c r="AQ1218" s="567">
        <v>1217</v>
      </c>
    </row>
    <row r="1219" spans="35:43" x14ac:dyDescent="0.25">
      <c r="AI1219" s="278" t="str">
        <f t="shared" ref="AI1219:AI1282" si="21">AJ1219&amp;AK1219&amp;AL1219&amp;AN1219&amp;AO1219</f>
        <v>42083Ε1α (ΙΑ)424Sα12</v>
      </c>
      <c r="AJ1219" s="287">
        <v>42083</v>
      </c>
      <c r="AK1219" s="280" t="s">
        <v>1047</v>
      </c>
      <c r="AL1219" s="281">
        <v>424</v>
      </c>
      <c r="AM1219" s="282" t="s">
        <v>197</v>
      </c>
      <c r="AN1219" s="283" t="s">
        <v>906</v>
      </c>
      <c r="AO1219" s="283" t="s">
        <v>1634</v>
      </c>
      <c r="AP1219" s="283">
        <v>5</v>
      </c>
      <c r="AQ1219" s="567">
        <v>1218</v>
      </c>
    </row>
    <row r="1220" spans="35:43" x14ac:dyDescent="0.25">
      <c r="AI1220" s="278" t="str">
        <f t="shared" si="21"/>
        <v>42083Ε1α (ΙΑ)424Sα16</v>
      </c>
      <c r="AJ1220" s="287">
        <v>42083</v>
      </c>
      <c r="AK1220" s="280" t="s">
        <v>1047</v>
      </c>
      <c r="AL1220" s="281">
        <v>424</v>
      </c>
      <c r="AM1220" s="282" t="s">
        <v>197</v>
      </c>
      <c r="AN1220" s="283" t="s">
        <v>906</v>
      </c>
      <c r="AO1220" s="283" t="s">
        <v>1636</v>
      </c>
      <c r="AP1220" s="283">
        <v>7</v>
      </c>
      <c r="AQ1220" s="567">
        <v>1221</v>
      </c>
    </row>
    <row r="1221" spans="35:43" x14ac:dyDescent="0.25">
      <c r="AI1221" s="278" t="str">
        <f t="shared" si="21"/>
        <v>42083Ε1α (ΙΑ)424Sκ12</v>
      </c>
      <c r="AJ1221" s="287">
        <v>42083</v>
      </c>
      <c r="AK1221" s="280" t="s">
        <v>1047</v>
      </c>
      <c r="AL1221" s="281">
        <v>424</v>
      </c>
      <c r="AM1221" s="282" t="s">
        <v>197</v>
      </c>
      <c r="AN1221" s="283" t="s">
        <v>906</v>
      </c>
      <c r="AO1221" s="283" t="s">
        <v>1638</v>
      </c>
      <c r="AP1221" s="283">
        <v>9</v>
      </c>
      <c r="AQ1221" s="567">
        <v>1224</v>
      </c>
    </row>
    <row r="1222" spans="35:43" x14ac:dyDescent="0.25">
      <c r="AI1222" s="278" t="str">
        <f t="shared" si="21"/>
        <v>42083Ε1α (ΙΑ)424Sκ16</v>
      </c>
      <c r="AJ1222" s="287">
        <v>42083</v>
      </c>
      <c r="AK1222" s="280" t="s">
        <v>1047</v>
      </c>
      <c r="AL1222" s="281">
        <v>424</v>
      </c>
      <c r="AM1222" s="282" t="s">
        <v>197</v>
      </c>
      <c r="AN1222" s="283" t="s">
        <v>906</v>
      </c>
      <c r="AO1222" s="283" t="s">
        <v>1640</v>
      </c>
      <c r="AP1222" s="283">
        <v>11</v>
      </c>
      <c r="AQ1222" s="567">
        <v>1227</v>
      </c>
    </row>
    <row r="1223" spans="35:43" x14ac:dyDescent="0.25">
      <c r="AI1223" s="278" t="str">
        <f t="shared" si="21"/>
        <v>42083Ε1α (ΙΑ)435Sα14</v>
      </c>
      <c r="AJ1223" s="287">
        <v>42083</v>
      </c>
      <c r="AK1223" s="280" t="s">
        <v>1047</v>
      </c>
      <c r="AL1223" s="281">
        <v>435</v>
      </c>
      <c r="AM1223" s="282" t="s">
        <v>79</v>
      </c>
      <c r="AN1223" s="283" t="s">
        <v>906</v>
      </c>
      <c r="AO1223" s="283" t="s">
        <v>1635</v>
      </c>
      <c r="AP1223" s="283">
        <v>6</v>
      </c>
      <c r="AQ1223" s="567">
        <v>1219</v>
      </c>
    </row>
    <row r="1224" spans="35:43" x14ac:dyDescent="0.25">
      <c r="AI1224" s="278" t="str">
        <f t="shared" si="21"/>
        <v>42083Ε1α (ΙΑ)435Dα14</v>
      </c>
      <c r="AJ1224" s="287">
        <v>42083</v>
      </c>
      <c r="AK1224" s="280" t="s">
        <v>1047</v>
      </c>
      <c r="AL1224" s="281">
        <v>435</v>
      </c>
      <c r="AM1224" s="282" t="s">
        <v>79</v>
      </c>
      <c r="AN1224" s="283" t="s">
        <v>913</v>
      </c>
      <c r="AO1224" s="283" t="s">
        <v>1635</v>
      </c>
      <c r="AP1224" s="283">
        <v>14</v>
      </c>
      <c r="AQ1224" s="567">
        <v>1220</v>
      </c>
    </row>
    <row r="1225" spans="35:43" x14ac:dyDescent="0.25">
      <c r="AI1225" s="278" t="str">
        <f t="shared" si="21"/>
        <v>42083Ε1α (ΙΑ)435Sα18</v>
      </c>
      <c r="AJ1225" s="287">
        <v>42083</v>
      </c>
      <c r="AK1225" s="280" t="s">
        <v>1047</v>
      </c>
      <c r="AL1225" s="281">
        <v>435</v>
      </c>
      <c r="AM1225" s="282" t="s">
        <v>79</v>
      </c>
      <c r="AN1225" s="283" t="s">
        <v>906</v>
      </c>
      <c r="AO1225" s="283" t="s">
        <v>1637</v>
      </c>
      <c r="AP1225" s="283">
        <v>8</v>
      </c>
      <c r="AQ1225" s="567">
        <v>1222</v>
      </c>
    </row>
    <row r="1226" spans="35:43" x14ac:dyDescent="0.25">
      <c r="AI1226" s="278" t="str">
        <f t="shared" si="21"/>
        <v>42083Ε1α (ΙΑ)435Dα18</v>
      </c>
      <c r="AJ1226" s="287">
        <v>42083</v>
      </c>
      <c r="AK1226" s="280" t="s">
        <v>1047</v>
      </c>
      <c r="AL1226" s="281">
        <v>435</v>
      </c>
      <c r="AM1226" s="282" t="s">
        <v>79</v>
      </c>
      <c r="AN1226" s="283" t="s">
        <v>913</v>
      </c>
      <c r="AO1226" s="283" t="s">
        <v>1637</v>
      </c>
      <c r="AP1226" s="283">
        <v>16</v>
      </c>
      <c r="AQ1226" s="567">
        <v>1223</v>
      </c>
    </row>
    <row r="1227" spans="35:43" x14ac:dyDescent="0.25">
      <c r="AI1227" s="278" t="str">
        <f t="shared" si="21"/>
        <v>42083Ε1α (ΙΑ)435Sκ14</v>
      </c>
      <c r="AJ1227" s="287">
        <v>42083</v>
      </c>
      <c r="AK1227" s="280" t="s">
        <v>1047</v>
      </c>
      <c r="AL1227" s="281">
        <v>435</v>
      </c>
      <c r="AM1227" s="282" t="s">
        <v>79</v>
      </c>
      <c r="AN1227" s="283" t="s">
        <v>906</v>
      </c>
      <c r="AO1227" s="283" t="s">
        <v>1639</v>
      </c>
      <c r="AP1227" s="283">
        <v>10</v>
      </c>
      <c r="AQ1227" s="567">
        <v>1225</v>
      </c>
    </row>
    <row r="1228" spans="35:43" x14ac:dyDescent="0.25">
      <c r="AI1228" s="278" t="str">
        <f t="shared" si="21"/>
        <v>42083Ε1α (ΙΑ)435Dκ14</v>
      </c>
      <c r="AJ1228" s="287">
        <v>42083</v>
      </c>
      <c r="AK1228" s="280" t="s">
        <v>1047</v>
      </c>
      <c r="AL1228" s="281">
        <v>435</v>
      </c>
      <c r="AM1228" s="282" t="s">
        <v>79</v>
      </c>
      <c r="AN1228" s="283" t="s">
        <v>913</v>
      </c>
      <c r="AO1228" s="283" t="s">
        <v>1639</v>
      </c>
      <c r="AP1228" s="283">
        <v>18</v>
      </c>
      <c r="AQ1228" s="567">
        <v>1226</v>
      </c>
    </row>
    <row r="1229" spans="35:43" x14ac:dyDescent="0.25">
      <c r="AI1229" s="278" t="str">
        <f t="shared" si="21"/>
        <v>42083Ε1α (ΙΑ)435Sκ18</v>
      </c>
      <c r="AJ1229" s="287">
        <v>42083</v>
      </c>
      <c r="AK1229" s="280" t="s">
        <v>1047</v>
      </c>
      <c r="AL1229" s="281">
        <v>435</v>
      </c>
      <c r="AM1229" s="282" t="s">
        <v>79</v>
      </c>
      <c r="AN1229" s="283" t="s">
        <v>906</v>
      </c>
      <c r="AO1229" s="283" t="s">
        <v>1641</v>
      </c>
      <c r="AP1229" s="283">
        <v>12</v>
      </c>
      <c r="AQ1229" s="567">
        <v>1228</v>
      </c>
    </row>
    <row r="1230" spans="35:43" x14ac:dyDescent="0.25">
      <c r="AI1230" s="278" t="str">
        <f t="shared" si="21"/>
        <v>42083Ε1α (ΙΑ)435Dκ18</v>
      </c>
      <c r="AJ1230" s="287">
        <v>42083</v>
      </c>
      <c r="AK1230" s="280" t="s">
        <v>1047</v>
      </c>
      <c r="AL1230" s="281">
        <v>435</v>
      </c>
      <c r="AM1230" s="282" t="s">
        <v>79</v>
      </c>
      <c r="AN1230" s="283" t="s">
        <v>913</v>
      </c>
      <c r="AO1230" s="283" t="s">
        <v>1641</v>
      </c>
      <c r="AP1230" s="283">
        <v>20</v>
      </c>
      <c r="AQ1230" s="567">
        <v>1229</v>
      </c>
    </row>
    <row r="1231" spans="35:43" x14ac:dyDescent="0.25">
      <c r="AI1231" s="278" t="str">
        <f t="shared" si="21"/>
        <v>42090Ε3β (Α)2Sα12</v>
      </c>
      <c r="AJ1231" s="287">
        <v>42090</v>
      </c>
      <c r="AK1231" s="280" t="s">
        <v>1000</v>
      </c>
      <c r="AL1231" s="281">
        <v>2</v>
      </c>
      <c r="AM1231" s="282" t="s">
        <v>1702</v>
      </c>
      <c r="AN1231" s="283" t="s">
        <v>906</v>
      </c>
      <c r="AO1231" s="283" t="s">
        <v>1634</v>
      </c>
      <c r="AP1231" s="283">
        <v>5</v>
      </c>
      <c r="AQ1231" s="567">
        <v>1230</v>
      </c>
    </row>
    <row r="1232" spans="35:43" x14ac:dyDescent="0.25">
      <c r="AI1232" s="278" t="str">
        <f t="shared" si="21"/>
        <v>42090Ε3β (Α)2Sα14</v>
      </c>
      <c r="AJ1232" s="287">
        <v>42090</v>
      </c>
      <c r="AK1232" s="280" t="s">
        <v>1000</v>
      </c>
      <c r="AL1232" s="281">
        <v>2</v>
      </c>
      <c r="AM1232" s="282" t="s">
        <v>1702</v>
      </c>
      <c r="AN1232" s="283" t="s">
        <v>906</v>
      </c>
      <c r="AO1232" s="283" t="s">
        <v>1635</v>
      </c>
      <c r="AP1232" s="283">
        <v>6</v>
      </c>
      <c r="AQ1232" s="567">
        <v>1231</v>
      </c>
    </row>
    <row r="1233" spans="35:43" x14ac:dyDescent="0.25">
      <c r="AI1233" s="278" t="str">
        <f t="shared" si="21"/>
        <v>42090Ε3β (Α)2Sκ12</v>
      </c>
      <c r="AJ1233" s="287">
        <v>42090</v>
      </c>
      <c r="AK1233" s="280" t="s">
        <v>1000</v>
      </c>
      <c r="AL1233" s="281">
        <v>2</v>
      </c>
      <c r="AM1233" s="282" t="s">
        <v>1702</v>
      </c>
      <c r="AN1233" s="283" t="s">
        <v>906</v>
      </c>
      <c r="AO1233" s="283" t="s">
        <v>1638</v>
      </c>
      <c r="AP1233" s="283">
        <v>9</v>
      </c>
      <c r="AQ1233" s="567">
        <v>1232</v>
      </c>
    </row>
    <row r="1234" spans="35:43" x14ac:dyDescent="0.25">
      <c r="AI1234" s="278" t="str">
        <f t="shared" si="21"/>
        <v>42090Ε3β (Α)2Sκ14</v>
      </c>
      <c r="AJ1234" s="287">
        <v>42090</v>
      </c>
      <c r="AK1234" s="280" t="s">
        <v>1000</v>
      </c>
      <c r="AL1234" s="281">
        <v>2</v>
      </c>
      <c r="AM1234" s="282" t="s">
        <v>1702</v>
      </c>
      <c r="AN1234" s="283" t="s">
        <v>906</v>
      </c>
      <c r="AO1234" s="283" t="s">
        <v>1639</v>
      </c>
      <c r="AP1234" s="283">
        <v>10</v>
      </c>
      <c r="AQ1234" s="567">
        <v>1233</v>
      </c>
    </row>
    <row r="1235" spans="35:43" x14ac:dyDescent="0.25">
      <c r="AI1235" s="278" t="str">
        <f t="shared" si="21"/>
        <v>42090Ε3β (Β)3Sα12</v>
      </c>
      <c r="AJ1235" s="287">
        <v>42090</v>
      </c>
      <c r="AK1235" s="280" t="s">
        <v>1001</v>
      </c>
      <c r="AL1235" s="281">
        <v>3</v>
      </c>
      <c r="AM1235" s="282" t="s">
        <v>1703</v>
      </c>
      <c r="AN1235" s="283" t="s">
        <v>906</v>
      </c>
      <c r="AO1235" s="283" t="s">
        <v>1634</v>
      </c>
      <c r="AP1235" s="283">
        <v>5</v>
      </c>
      <c r="AQ1235" s="567">
        <v>1234</v>
      </c>
    </row>
    <row r="1236" spans="35:43" x14ac:dyDescent="0.25">
      <c r="AI1236" s="278" t="str">
        <f t="shared" si="21"/>
        <v>42090Ε3β (Β)3Sα14</v>
      </c>
      <c r="AJ1236" s="287">
        <v>42090</v>
      </c>
      <c r="AK1236" s="280" t="s">
        <v>1001</v>
      </c>
      <c r="AL1236" s="281">
        <v>3</v>
      </c>
      <c r="AM1236" s="282" t="s">
        <v>1703</v>
      </c>
      <c r="AN1236" s="283" t="s">
        <v>906</v>
      </c>
      <c r="AO1236" s="283" t="s">
        <v>1635</v>
      </c>
      <c r="AP1236" s="283">
        <v>6</v>
      </c>
      <c r="AQ1236" s="567">
        <v>1235</v>
      </c>
    </row>
    <row r="1237" spans="35:43" x14ac:dyDescent="0.25">
      <c r="AI1237" s="278" t="str">
        <f t="shared" si="21"/>
        <v>42090Ε3β (Β)3Sα16</v>
      </c>
      <c r="AJ1237" s="287">
        <v>42090</v>
      </c>
      <c r="AK1237" s="280" t="s">
        <v>1001</v>
      </c>
      <c r="AL1237" s="281">
        <v>3</v>
      </c>
      <c r="AM1237" s="282" t="s">
        <v>1703</v>
      </c>
      <c r="AN1237" s="283" t="s">
        <v>906</v>
      </c>
      <c r="AO1237" s="283" t="s">
        <v>1636</v>
      </c>
      <c r="AP1237" s="283">
        <v>7</v>
      </c>
      <c r="AQ1237" s="567">
        <v>1236</v>
      </c>
    </row>
    <row r="1238" spans="35:43" x14ac:dyDescent="0.25">
      <c r="AI1238" s="278" t="str">
        <f t="shared" si="21"/>
        <v>42090Ε3β (Β)3Sκ12</v>
      </c>
      <c r="AJ1238" s="287">
        <v>42090</v>
      </c>
      <c r="AK1238" s="280" t="s">
        <v>1001</v>
      </c>
      <c r="AL1238" s="281">
        <v>3</v>
      </c>
      <c r="AM1238" s="282" t="s">
        <v>1703</v>
      </c>
      <c r="AN1238" s="283" t="s">
        <v>906</v>
      </c>
      <c r="AO1238" s="283" t="s">
        <v>1638</v>
      </c>
      <c r="AP1238" s="283">
        <v>9</v>
      </c>
      <c r="AQ1238" s="567">
        <v>1237</v>
      </c>
    </row>
    <row r="1239" spans="35:43" x14ac:dyDescent="0.25">
      <c r="AI1239" s="278" t="str">
        <f t="shared" si="21"/>
        <v>42090Ε3β (Β)3Sκ14</v>
      </c>
      <c r="AJ1239" s="287">
        <v>42090</v>
      </c>
      <c r="AK1239" s="280" t="s">
        <v>1001</v>
      </c>
      <c r="AL1239" s="281">
        <v>3</v>
      </c>
      <c r="AM1239" s="282" t="s">
        <v>1703</v>
      </c>
      <c r="AN1239" s="283" t="s">
        <v>906</v>
      </c>
      <c r="AO1239" s="283" t="s">
        <v>1639</v>
      </c>
      <c r="AP1239" s="283">
        <v>10</v>
      </c>
      <c r="AQ1239" s="567">
        <v>1238</v>
      </c>
    </row>
    <row r="1240" spans="35:43" x14ac:dyDescent="0.25">
      <c r="AI1240" s="278" t="str">
        <f t="shared" si="21"/>
        <v>42090Ε3β (Β)3Sκ16</v>
      </c>
      <c r="AJ1240" s="287">
        <v>42090</v>
      </c>
      <c r="AK1240" s="280" t="s">
        <v>1001</v>
      </c>
      <c r="AL1240" s="281">
        <v>3</v>
      </c>
      <c r="AM1240" s="282" t="s">
        <v>1703</v>
      </c>
      <c r="AN1240" s="283" t="s">
        <v>906</v>
      </c>
      <c r="AO1240" s="283" t="s">
        <v>1640</v>
      </c>
      <c r="AP1240" s="283">
        <v>11</v>
      </c>
      <c r="AQ1240" s="567">
        <v>1239</v>
      </c>
    </row>
    <row r="1241" spans="35:43" x14ac:dyDescent="0.25">
      <c r="AI1241" s="278" t="str">
        <f t="shared" si="21"/>
        <v>42090Ε3β (Γ)4Sα12</v>
      </c>
      <c r="AJ1241" s="287">
        <v>42090</v>
      </c>
      <c r="AK1241" s="280" t="s">
        <v>1002</v>
      </c>
      <c r="AL1241" s="281">
        <v>4</v>
      </c>
      <c r="AM1241" s="282" t="s">
        <v>1704</v>
      </c>
      <c r="AN1241" s="283" t="s">
        <v>906</v>
      </c>
      <c r="AO1241" s="283" t="s">
        <v>1634</v>
      </c>
      <c r="AP1241" s="283">
        <v>5</v>
      </c>
      <c r="AQ1241" s="567">
        <v>1240</v>
      </c>
    </row>
    <row r="1242" spans="35:43" x14ac:dyDescent="0.25">
      <c r="AI1242" s="278" t="str">
        <f t="shared" si="21"/>
        <v>42090Ε3β (Γ)4Sα14</v>
      </c>
      <c r="AJ1242" s="287">
        <v>42090</v>
      </c>
      <c r="AK1242" s="280" t="s">
        <v>1002</v>
      </c>
      <c r="AL1242" s="281">
        <v>4</v>
      </c>
      <c r="AM1242" s="282" t="s">
        <v>1704</v>
      </c>
      <c r="AN1242" s="283" t="s">
        <v>906</v>
      </c>
      <c r="AO1242" s="283" t="s">
        <v>1635</v>
      </c>
      <c r="AP1242" s="283">
        <v>6</v>
      </c>
      <c r="AQ1242" s="567">
        <v>1241</v>
      </c>
    </row>
    <row r="1243" spans="35:43" x14ac:dyDescent="0.25">
      <c r="AI1243" s="278" t="str">
        <f t="shared" si="21"/>
        <v>42090Ε3β (Γ)4Sα16</v>
      </c>
      <c r="AJ1243" s="287">
        <v>42090</v>
      </c>
      <c r="AK1243" s="280" t="s">
        <v>1002</v>
      </c>
      <c r="AL1243" s="281">
        <v>4</v>
      </c>
      <c r="AM1243" s="282" t="s">
        <v>1704</v>
      </c>
      <c r="AN1243" s="283" t="s">
        <v>906</v>
      </c>
      <c r="AO1243" s="283" t="s">
        <v>1636</v>
      </c>
      <c r="AP1243" s="283">
        <v>7</v>
      </c>
      <c r="AQ1243" s="567">
        <v>1242</v>
      </c>
    </row>
    <row r="1244" spans="35:43" x14ac:dyDescent="0.25">
      <c r="AI1244" s="278" t="str">
        <f t="shared" si="21"/>
        <v>42090Ε3β (Γ)4Sκ12</v>
      </c>
      <c r="AJ1244" s="287">
        <v>42090</v>
      </c>
      <c r="AK1244" s="280" t="s">
        <v>1002</v>
      </c>
      <c r="AL1244" s="281">
        <v>4</v>
      </c>
      <c r="AM1244" s="282" t="s">
        <v>1704</v>
      </c>
      <c r="AN1244" s="283" t="s">
        <v>906</v>
      </c>
      <c r="AO1244" s="283" t="s">
        <v>1638</v>
      </c>
      <c r="AP1244" s="283">
        <v>9</v>
      </c>
      <c r="AQ1244" s="567">
        <v>1243</v>
      </c>
    </row>
    <row r="1245" spans="35:43" x14ac:dyDescent="0.25">
      <c r="AI1245" s="278" t="str">
        <f t="shared" si="21"/>
        <v>42090Ε3β (Γ)4Sκ14</v>
      </c>
      <c r="AJ1245" s="287">
        <v>42090</v>
      </c>
      <c r="AK1245" s="280" t="s">
        <v>1002</v>
      </c>
      <c r="AL1245" s="281">
        <v>4</v>
      </c>
      <c r="AM1245" s="282" t="s">
        <v>1704</v>
      </c>
      <c r="AN1245" s="283" t="s">
        <v>906</v>
      </c>
      <c r="AO1245" s="283" t="s">
        <v>1639</v>
      </c>
      <c r="AP1245" s="283">
        <v>10</v>
      </c>
      <c r="AQ1245" s="567">
        <v>1244</v>
      </c>
    </row>
    <row r="1246" spans="35:43" x14ac:dyDescent="0.25">
      <c r="AI1246" s="278" t="str">
        <f t="shared" si="21"/>
        <v>42090Ε3β (Γ)4Sκ16</v>
      </c>
      <c r="AJ1246" s="287">
        <v>42090</v>
      </c>
      <c r="AK1246" s="280" t="s">
        <v>1002</v>
      </c>
      <c r="AL1246" s="281">
        <v>4</v>
      </c>
      <c r="AM1246" s="282" t="s">
        <v>1704</v>
      </c>
      <c r="AN1246" s="283" t="s">
        <v>906</v>
      </c>
      <c r="AO1246" s="283" t="s">
        <v>1640</v>
      </c>
      <c r="AP1246" s="283">
        <v>11</v>
      </c>
      <c r="AQ1246" s="567">
        <v>1245</v>
      </c>
    </row>
    <row r="1247" spans="35:43" x14ac:dyDescent="0.25">
      <c r="AI1247" s="278" t="str">
        <f t="shared" si="21"/>
        <v>42090Ε3β (Δ)5Sα12</v>
      </c>
      <c r="AJ1247" s="287">
        <v>42090</v>
      </c>
      <c r="AK1247" s="280" t="s">
        <v>1003</v>
      </c>
      <c r="AL1247" s="281">
        <v>5</v>
      </c>
      <c r="AM1247" s="282" t="s">
        <v>1705</v>
      </c>
      <c r="AN1247" s="283" t="s">
        <v>906</v>
      </c>
      <c r="AO1247" s="283" t="s">
        <v>1634</v>
      </c>
      <c r="AP1247" s="283">
        <v>5</v>
      </c>
      <c r="AQ1247" s="567">
        <v>1246</v>
      </c>
    </row>
    <row r="1248" spans="35:43" x14ac:dyDescent="0.25">
      <c r="AI1248" s="278" t="str">
        <f t="shared" si="21"/>
        <v>42090Ε3β (Δ)5Sα14</v>
      </c>
      <c r="AJ1248" s="287">
        <v>42090</v>
      </c>
      <c r="AK1248" s="280" t="s">
        <v>1003</v>
      </c>
      <c r="AL1248" s="281">
        <v>5</v>
      </c>
      <c r="AM1248" s="282" t="s">
        <v>1705</v>
      </c>
      <c r="AN1248" s="283" t="s">
        <v>906</v>
      </c>
      <c r="AO1248" s="283" t="s">
        <v>1635</v>
      </c>
      <c r="AP1248" s="283">
        <v>6</v>
      </c>
      <c r="AQ1248" s="567">
        <v>1247</v>
      </c>
    </row>
    <row r="1249" spans="35:43" x14ac:dyDescent="0.25">
      <c r="AI1249" s="278" t="str">
        <f t="shared" si="21"/>
        <v>42090Ε3β (Δ)5Sα16</v>
      </c>
      <c r="AJ1249" s="287">
        <v>42090</v>
      </c>
      <c r="AK1249" s="280" t="s">
        <v>1003</v>
      </c>
      <c r="AL1249" s="281">
        <v>5</v>
      </c>
      <c r="AM1249" s="282" t="s">
        <v>1705</v>
      </c>
      <c r="AN1249" s="283" t="s">
        <v>906</v>
      </c>
      <c r="AO1249" s="283" t="s">
        <v>1636</v>
      </c>
      <c r="AP1249" s="283">
        <v>7</v>
      </c>
      <c r="AQ1249" s="567">
        <v>1248</v>
      </c>
    </row>
    <row r="1250" spans="35:43" x14ac:dyDescent="0.25">
      <c r="AI1250" s="278" t="str">
        <f t="shared" si="21"/>
        <v>42090Ε3β (Δ)5Sκ12</v>
      </c>
      <c r="AJ1250" s="287">
        <v>42090</v>
      </c>
      <c r="AK1250" s="280" t="s">
        <v>1003</v>
      </c>
      <c r="AL1250" s="281">
        <v>5</v>
      </c>
      <c r="AM1250" s="282" t="s">
        <v>1705</v>
      </c>
      <c r="AN1250" s="283" t="s">
        <v>906</v>
      </c>
      <c r="AO1250" s="283" t="s">
        <v>1638</v>
      </c>
      <c r="AP1250" s="283">
        <v>9</v>
      </c>
      <c r="AQ1250" s="567">
        <v>1249</v>
      </c>
    </row>
    <row r="1251" spans="35:43" x14ac:dyDescent="0.25">
      <c r="AI1251" s="278" t="str">
        <f t="shared" si="21"/>
        <v>42090Ε3β (Δ)5Sκ14</v>
      </c>
      <c r="AJ1251" s="287">
        <v>42090</v>
      </c>
      <c r="AK1251" s="280" t="s">
        <v>1003</v>
      </c>
      <c r="AL1251" s="281">
        <v>5</v>
      </c>
      <c r="AM1251" s="282" t="s">
        <v>1705</v>
      </c>
      <c r="AN1251" s="283" t="s">
        <v>906</v>
      </c>
      <c r="AO1251" s="283" t="s">
        <v>1639</v>
      </c>
      <c r="AP1251" s="283">
        <v>10</v>
      </c>
      <c r="AQ1251" s="567">
        <v>1250</v>
      </c>
    </row>
    <row r="1252" spans="35:43" x14ac:dyDescent="0.25">
      <c r="AI1252" s="278" t="str">
        <f t="shared" si="21"/>
        <v>42090Ε3β (Ε)6Sα12</v>
      </c>
      <c r="AJ1252" s="287">
        <v>42090</v>
      </c>
      <c r="AK1252" s="280" t="s">
        <v>1004</v>
      </c>
      <c r="AL1252" s="281">
        <v>6</v>
      </c>
      <c r="AM1252" s="282" t="s">
        <v>1706</v>
      </c>
      <c r="AN1252" s="283" t="s">
        <v>906</v>
      </c>
      <c r="AO1252" s="283" t="s">
        <v>1634</v>
      </c>
      <c r="AP1252" s="283">
        <v>5</v>
      </c>
      <c r="AQ1252" s="567">
        <v>1251</v>
      </c>
    </row>
    <row r="1253" spans="35:43" x14ac:dyDescent="0.25">
      <c r="AI1253" s="278" t="str">
        <f t="shared" si="21"/>
        <v>42090Ε3β (Ε)6Sα14</v>
      </c>
      <c r="AJ1253" s="287">
        <v>42090</v>
      </c>
      <c r="AK1253" s="280" t="s">
        <v>1004</v>
      </c>
      <c r="AL1253" s="281">
        <v>6</v>
      </c>
      <c r="AM1253" s="282" t="s">
        <v>1706</v>
      </c>
      <c r="AN1253" s="283" t="s">
        <v>906</v>
      </c>
      <c r="AO1253" s="283" t="s">
        <v>1635</v>
      </c>
      <c r="AP1253" s="283">
        <v>6</v>
      </c>
      <c r="AQ1253" s="567">
        <v>1252</v>
      </c>
    </row>
    <row r="1254" spans="35:43" x14ac:dyDescent="0.25">
      <c r="AI1254" s="278" t="str">
        <f t="shared" si="21"/>
        <v>42090Ε3β (Ε)6Sκ12</v>
      </c>
      <c r="AJ1254" s="287">
        <v>42090</v>
      </c>
      <c r="AK1254" s="280" t="s">
        <v>1004</v>
      </c>
      <c r="AL1254" s="281">
        <v>6</v>
      </c>
      <c r="AM1254" s="282" t="s">
        <v>1706</v>
      </c>
      <c r="AN1254" s="283" t="s">
        <v>906</v>
      </c>
      <c r="AO1254" s="283" t="s">
        <v>1638</v>
      </c>
      <c r="AP1254" s="283">
        <v>9</v>
      </c>
      <c r="AQ1254" s="567">
        <v>1253</v>
      </c>
    </row>
    <row r="1255" spans="35:43" x14ac:dyDescent="0.25">
      <c r="AI1255" s="278" t="str">
        <f t="shared" si="21"/>
        <v>42090Ε3β (Ε)6Sκ14</v>
      </c>
      <c r="AJ1255" s="287">
        <v>42090</v>
      </c>
      <c r="AK1255" s="280" t="s">
        <v>1004</v>
      </c>
      <c r="AL1255" s="281">
        <v>6</v>
      </c>
      <c r="AM1255" s="282" t="s">
        <v>1706</v>
      </c>
      <c r="AN1255" s="283" t="s">
        <v>906</v>
      </c>
      <c r="AO1255" s="283" t="s">
        <v>1639</v>
      </c>
      <c r="AP1255" s="283">
        <v>10</v>
      </c>
      <c r="AQ1255" s="567">
        <v>1254</v>
      </c>
    </row>
    <row r="1256" spans="35:43" x14ac:dyDescent="0.25">
      <c r="AI1256" s="278" t="str">
        <f t="shared" si="21"/>
        <v>42090Ε3β (Ζ)8Sα12</v>
      </c>
      <c r="AJ1256" s="287">
        <v>42090</v>
      </c>
      <c r="AK1256" s="280" t="s">
        <v>1005</v>
      </c>
      <c r="AL1256" s="281">
        <v>8</v>
      </c>
      <c r="AM1256" s="282" t="s">
        <v>1708</v>
      </c>
      <c r="AN1256" s="283" t="s">
        <v>906</v>
      </c>
      <c r="AO1256" s="283" t="s">
        <v>1634</v>
      </c>
      <c r="AP1256" s="283">
        <v>5</v>
      </c>
      <c r="AQ1256" s="567">
        <v>1255</v>
      </c>
    </row>
    <row r="1257" spans="35:43" x14ac:dyDescent="0.25">
      <c r="AI1257" s="278" t="str">
        <f t="shared" si="21"/>
        <v>42090Ε3β (Ζ)8Sα14</v>
      </c>
      <c r="AJ1257" s="287">
        <v>42090</v>
      </c>
      <c r="AK1257" s="280" t="s">
        <v>1005</v>
      </c>
      <c r="AL1257" s="281">
        <v>8</v>
      </c>
      <c r="AM1257" s="282" t="s">
        <v>1708</v>
      </c>
      <c r="AN1257" s="283" t="s">
        <v>906</v>
      </c>
      <c r="AO1257" s="283" t="s">
        <v>1635</v>
      </c>
      <c r="AP1257" s="283">
        <v>6</v>
      </c>
      <c r="AQ1257" s="567">
        <v>1256</v>
      </c>
    </row>
    <row r="1258" spans="35:43" x14ac:dyDescent="0.25">
      <c r="AI1258" s="278" t="str">
        <f t="shared" si="21"/>
        <v>42090Ε3β (Ζ)8Sα16</v>
      </c>
      <c r="AJ1258" s="287">
        <v>42090</v>
      </c>
      <c r="AK1258" s="280" t="s">
        <v>1005</v>
      </c>
      <c r="AL1258" s="281">
        <v>8</v>
      </c>
      <c r="AM1258" s="282" t="s">
        <v>1708</v>
      </c>
      <c r="AN1258" s="283" t="s">
        <v>906</v>
      </c>
      <c r="AO1258" s="283" t="s">
        <v>1636</v>
      </c>
      <c r="AP1258" s="283">
        <v>7</v>
      </c>
      <c r="AQ1258" s="567">
        <v>1257</v>
      </c>
    </row>
    <row r="1259" spans="35:43" x14ac:dyDescent="0.25">
      <c r="AI1259" s="278" t="str">
        <f t="shared" si="21"/>
        <v>42090Ε3β (Ζ)8Sκ12</v>
      </c>
      <c r="AJ1259" s="287">
        <v>42090</v>
      </c>
      <c r="AK1259" s="280" t="s">
        <v>1005</v>
      </c>
      <c r="AL1259" s="281">
        <v>8</v>
      </c>
      <c r="AM1259" s="282" t="s">
        <v>1708</v>
      </c>
      <c r="AN1259" s="283" t="s">
        <v>906</v>
      </c>
      <c r="AO1259" s="283" t="s">
        <v>1638</v>
      </c>
      <c r="AP1259" s="283">
        <v>9</v>
      </c>
      <c r="AQ1259" s="567">
        <v>1258</v>
      </c>
    </row>
    <row r="1260" spans="35:43" x14ac:dyDescent="0.25">
      <c r="AI1260" s="278" t="str">
        <f t="shared" si="21"/>
        <v>42090Ε3β (Ζ)8Sκ14</v>
      </c>
      <c r="AJ1260" s="287">
        <v>42090</v>
      </c>
      <c r="AK1260" s="280" t="s">
        <v>1005</v>
      </c>
      <c r="AL1260" s="281">
        <v>8</v>
      </c>
      <c r="AM1260" s="282" t="s">
        <v>1708</v>
      </c>
      <c r="AN1260" s="283" t="s">
        <v>906</v>
      </c>
      <c r="AO1260" s="283" t="s">
        <v>1639</v>
      </c>
      <c r="AP1260" s="283">
        <v>10</v>
      </c>
      <c r="AQ1260" s="567">
        <v>1259</v>
      </c>
    </row>
    <row r="1261" spans="35:43" x14ac:dyDescent="0.25">
      <c r="AI1261" s="278" t="str">
        <f t="shared" si="21"/>
        <v>42090Ε3β (Η)9Sα12</v>
      </c>
      <c r="AJ1261" s="287">
        <v>42090</v>
      </c>
      <c r="AK1261" s="280" t="s">
        <v>1006</v>
      </c>
      <c r="AL1261" s="281">
        <v>9</v>
      </c>
      <c r="AM1261" s="282" t="s">
        <v>1709</v>
      </c>
      <c r="AN1261" s="283" t="s">
        <v>906</v>
      </c>
      <c r="AO1261" s="283" t="s">
        <v>1634</v>
      </c>
      <c r="AP1261" s="283">
        <v>5</v>
      </c>
      <c r="AQ1261" s="567">
        <v>1260</v>
      </c>
    </row>
    <row r="1262" spans="35:43" x14ac:dyDescent="0.25">
      <c r="AI1262" s="278" t="str">
        <f t="shared" si="21"/>
        <v>42090Ε3β (Η)9Sα14</v>
      </c>
      <c r="AJ1262" s="287">
        <v>42090</v>
      </c>
      <c r="AK1262" s="280" t="s">
        <v>1006</v>
      </c>
      <c r="AL1262" s="281">
        <v>9</v>
      </c>
      <c r="AM1262" s="282" t="s">
        <v>1709</v>
      </c>
      <c r="AN1262" s="283" t="s">
        <v>906</v>
      </c>
      <c r="AO1262" s="283" t="s">
        <v>1635</v>
      </c>
      <c r="AP1262" s="283">
        <v>6</v>
      </c>
      <c r="AQ1262" s="567">
        <v>1261</v>
      </c>
    </row>
    <row r="1263" spans="35:43" x14ac:dyDescent="0.25">
      <c r="AI1263" s="278" t="str">
        <f t="shared" si="21"/>
        <v>42090Ε3β (Η)9Sα16</v>
      </c>
      <c r="AJ1263" s="287">
        <v>42090</v>
      </c>
      <c r="AK1263" s="280" t="s">
        <v>1006</v>
      </c>
      <c r="AL1263" s="281">
        <v>9</v>
      </c>
      <c r="AM1263" s="282" t="s">
        <v>1709</v>
      </c>
      <c r="AN1263" s="283" t="s">
        <v>906</v>
      </c>
      <c r="AO1263" s="283" t="s">
        <v>1636</v>
      </c>
      <c r="AP1263" s="283">
        <v>7</v>
      </c>
      <c r="AQ1263" s="567">
        <v>1262</v>
      </c>
    </row>
    <row r="1264" spans="35:43" x14ac:dyDescent="0.25">
      <c r="AI1264" s="278" t="str">
        <f t="shared" si="21"/>
        <v>42090Ε3β (Η)9Sκ12</v>
      </c>
      <c r="AJ1264" s="287">
        <v>42090</v>
      </c>
      <c r="AK1264" s="280" t="s">
        <v>1006</v>
      </c>
      <c r="AL1264" s="281">
        <v>9</v>
      </c>
      <c r="AM1264" s="282" t="s">
        <v>1709</v>
      </c>
      <c r="AN1264" s="283" t="s">
        <v>906</v>
      </c>
      <c r="AO1264" s="283" t="s">
        <v>1638</v>
      </c>
      <c r="AP1264" s="283">
        <v>9</v>
      </c>
      <c r="AQ1264" s="567">
        <v>1263</v>
      </c>
    </row>
    <row r="1265" spans="35:43" x14ac:dyDescent="0.25">
      <c r="AI1265" s="278" t="str">
        <f t="shared" si="21"/>
        <v>42090Ε3β (Η)9Sκ14</v>
      </c>
      <c r="AJ1265" s="287">
        <v>42090</v>
      </c>
      <c r="AK1265" s="280" t="s">
        <v>1006</v>
      </c>
      <c r="AL1265" s="281">
        <v>9</v>
      </c>
      <c r="AM1265" s="282" t="s">
        <v>1709</v>
      </c>
      <c r="AN1265" s="283" t="s">
        <v>906</v>
      </c>
      <c r="AO1265" s="283" t="s">
        <v>1639</v>
      </c>
      <c r="AP1265" s="283">
        <v>10</v>
      </c>
      <c r="AQ1265" s="567">
        <v>1264</v>
      </c>
    </row>
    <row r="1266" spans="35:43" x14ac:dyDescent="0.25">
      <c r="AI1266" s="278" t="str">
        <f t="shared" si="21"/>
        <v>42090Ε3β (Η)9Sκ16</v>
      </c>
      <c r="AJ1266" s="287">
        <v>42090</v>
      </c>
      <c r="AK1266" s="280" t="s">
        <v>1006</v>
      </c>
      <c r="AL1266" s="281">
        <v>9</v>
      </c>
      <c r="AM1266" s="282" t="s">
        <v>1709</v>
      </c>
      <c r="AN1266" s="283" t="s">
        <v>906</v>
      </c>
      <c r="AO1266" s="283" t="s">
        <v>1640</v>
      </c>
      <c r="AP1266" s="283">
        <v>11</v>
      </c>
      <c r="AQ1266" s="567">
        <v>1265</v>
      </c>
    </row>
    <row r="1267" spans="35:43" x14ac:dyDescent="0.25">
      <c r="AI1267" s="278" t="str">
        <f t="shared" si="21"/>
        <v>42090Ε3β (Θ)10Sα12</v>
      </c>
      <c r="AJ1267" s="287">
        <v>42090</v>
      </c>
      <c r="AK1267" s="280" t="s">
        <v>1007</v>
      </c>
      <c r="AL1267" s="281">
        <v>10</v>
      </c>
      <c r="AM1267" s="282" t="s">
        <v>1710</v>
      </c>
      <c r="AN1267" s="283" t="s">
        <v>906</v>
      </c>
      <c r="AO1267" s="283" t="s">
        <v>1634</v>
      </c>
      <c r="AP1267" s="283">
        <v>5</v>
      </c>
      <c r="AQ1267" s="567">
        <v>1266</v>
      </c>
    </row>
    <row r="1268" spans="35:43" x14ac:dyDescent="0.25">
      <c r="AI1268" s="278" t="str">
        <f t="shared" si="21"/>
        <v>42090Ε3β (Θ)10Sα14</v>
      </c>
      <c r="AJ1268" s="287">
        <v>42090</v>
      </c>
      <c r="AK1268" s="280" t="s">
        <v>1007</v>
      </c>
      <c r="AL1268" s="281">
        <v>10</v>
      </c>
      <c r="AM1268" s="282" t="s">
        <v>1710</v>
      </c>
      <c r="AN1268" s="283" t="s">
        <v>906</v>
      </c>
      <c r="AO1268" s="283" t="s">
        <v>1635</v>
      </c>
      <c r="AP1268" s="283">
        <v>6</v>
      </c>
      <c r="AQ1268" s="567">
        <v>1267</v>
      </c>
    </row>
    <row r="1269" spans="35:43" x14ac:dyDescent="0.25">
      <c r="AI1269" s="278" t="str">
        <f t="shared" si="21"/>
        <v>42090Ε3β (Θ)10Sα16</v>
      </c>
      <c r="AJ1269" s="287">
        <v>42090</v>
      </c>
      <c r="AK1269" s="280" t="s">
        <v>1007</v>
      </c>
      <c r="AL1269" s="281">
        <v>10</v>
      </c>
      <c r="AM1269" s="282" t="s">
        <v>1710</v>
      </c>
      <c r="AN1269" s="283" t="s">
        <v>906</v>
      </c>
      <c r="AO1269" s="283" t="s">
        <v>1636</v>
      </c>
      <c r="AP1269" s="283">
        <v>7</v>
      </c>
      <c r="AQ1269" s="567">
        <v>1268</v>
      </c>
    </row>
    <row r="1270" spans="35:43" x14ac:dyDescent="0.25">
      <c r="AI1270" s="278" t="str">
        <f t="shared" si="21"/>
        <v>42090Ε3β (Θ)10Sκ12</v>
      </c>
      <c r="AJ1270" s="287">
        <v>42090</v>
      </c>
      <c r="AK1270" s="280" t="s">
        <v>1007</v>
      </c>
      <c r="AL1270" s="281">
        <v>10</v>
      </c>
      <c r="AM1270" s="282" t="s">
        <v>1710</v>
      </c>
      <c r="AN1270" s="283" t="s">
        <v>906</v>
      </c>
      <c r="AO1270" s="283" t="s">
        <v>1638</v>
      </c>
      <c r="AP1270" s="283">
        <v>9</v>
      </c>
      <c r="AQ1270" s="567">
        <v>1269</v>
      </c>
    </row>
    <row r="1271" spans="35:43" x14ac:dyDescent="0.25">
      <c r="AI1271" s="278" t="str">
        <f t="shared" si="21"/>
        <v>42090Ε3β (Θ)10Sκ14</v>
      </c>
      <c r="AJ1271" s="287">
        <v>42090</v>
      </c>
      <c r="AK1271" s="280" t="s">
        <v>1007</v>
      </c>
      <c r="AL1271" s="281">
        <v>10</v>
      </c>
      <c r="AM1271" s="282" t="s">
        <v>1710</v>
      </c>
      <c r="AN1271" s="283" t="s">
        <v>906</v>
      </c>
      <c r="AO1271" s="283" t="s">
        <v>1639</v>
      </c>
      <c r="AP1271" s="283">
        <v>10</v>
      </c>
      <c r="AQ1271" s="567">
        <v>1270</v>
      </c>
    </row>
    <row r="1272" spans="35:43" x14ac:dyDescent="0.25">
      <c r="AI1272" s="278" t="str">
        <f t="shared" si="21"/>
        <v>42090Ε3β (ΙΑ)11Sα12</v>
      </c>
      <c r="AJ1272" s="287">
        <v>42090</v>
      </c>
      <c r="AK1272" s="280" t="s">
        <v>1008</v>
      </c>
      <c r="AL1272" s="281">
        <v>11</v>
      </c>
      <c r="AM1272" s="282" t="s">
        <v>1711</v>
      </c>
      <c r="AN1272" s="283" t="s">
        <v>906</v>
      </c>
      <c r="AO1272" s="283" t="s">
        <v>1634</v>
      </c>
      <c r="AP1272" s="283">
        <v>5</v>
      </c>
      <c r="AQ1272" s="567">
        <v>1271</v>
      </c>
    </row>
    <row r="1273" spans="35:43" x14ac:dyDescent="0.25">
      <c r="AI1273" s="278" t="str">
        <f t="shared" si="21"/>
        <v>42090Ε3β (ΙΑ)11Sα14</v>
      </c>
      <c r="AJ1273" s="287">
        <v>42090</v>
      </c>
      <c r="AK1273" s="280" t="s">
        <v>1008</v>
      </c>
      <c r="AL1273" s="281">
        <v>11</v>
      </c>
      <c r="AM1273" s="282" t="s">
        <v>1711</v>
      </c>
      <c r="AN1273" s="283" t="s">
        <v>906</v>
      </c>
      <c r="AO1273" s="283" t="s">
        <v>1635</v>
      </c>
      <c r="AP1273" s="283">
        <v>6</v>
      </c>
      <c r="AQ1273" s="567">
        <v>1272</v>
      </c>
    </row>
    <row r="1274" spans="35:43" x14ac:dyDescent="0.25">
      <c r="AI1274" s="278" t="str">
        <f t="shared" si="21"/>
        <v>42090Ε3β (ΙΑ)11Sα16</v>
      </c>
      <c r="AJ1274" s="287">
        <v>42090</v>
      </c>
      <c r="AK1274" s="280" t="s">
        <v>1008</v>
      </c>
      <c r="AL1274" s="281">
        <v>11</v>
      </c>
      <c r="AM1274" s="282" t="s">
        <v>1711</v>
      </c>
      <c r="AN1274" s="283" t="s">
        <v>906</v>
      </c>
      <c r="AO1274" s="283" t="s">
        <v>1636</v>
      </c>
      <c r="AP1274" s="283">
        <v>7</v>
      </c>
      <c r="AQ1274" s="567">
        <v>1273</v>
      </c>
    </row>
    <row r="1275" spans="35:43" x14ac:dyDescent="0.25">
      <c r="AI1275" s="278" t="str">
        <f t="shared" si="21"/>
        <v>42090Ε3β (ΙΑ)11Sκ12</v>
      </c>
      <c r="AJ1275" s="287">
        <v>42090</v>
      </c>
      <c r="AK1275" s="280" t="s">
        <v>1008</v>
      </c>
      <c r="AL1275" s="281">
        <v>11</v>
      </c>
      <c r="AM1275" s="282" t="s">
        <v>1711</v>
      </c>
      <c r="AN1275" s="283" t="s">
        <v>906</v>
      </c>
      <c r="AO1275" s="283" t="s">
        <v>1638</v>
      </c>
      <c r="AP1275" s="283">
        <v>9</v>
      </c>
      <c r="AQ1275" s="567">
        <v>1274</v>
      </c>
    </row>
    <row r="1276" spans="35:43" x14ac:dyDescent="0.25">
      <c r="AI1276" s="278" t="str">
        <f t="shared" si="21"/>
        <v>42090Ε3β (ΙΑ)11Sκ14</v>
      </c>
      <c r="AJ1276" s="287">
        <v>42090</v>
      </c>
      <c r="AK1276" s="280" t="s">
        <v>1008</v>
      </c>
      <c r="AL1276" s="281">
        <v>11</v>
      </c>
      <c r="AM1276" s="282" t="s">
        <v>1711</v>
      </c>
      <c r="AN1276" s="283" t="s">
        <v>906</v>
      </c>
      <c r="AO1276" s="283" t="s">
        <v>1639</v>
      </c>
      <c r="AP1276" s="283">
        <v>10</v>
      </c>
      <c r="AQ1276" s="567">
        <v>1275</v>
      </c>
    </row>
    <row r="1277" spans="35:43" x14ac:dyDescent="0.25">
      <c r="AI1277" s="278" t="str">
        <f t="shared" si="21"/>
        <v>42090Ε3β (ΙΑ)11Sκ16</v>
      </c>
      <c r="AJ1277" s="287">
        <v>42090</v>
      </c>
      <c r="AK1277" s="280" t="s">
        <v>1008</v>
      </c>
      <c r="AL1277" s="281">
        <v>11</v>
      </c>
      <c r="AM1277" s="282" t="s">
        <v>1711</v>
      </c>
      <c r="AN1277" s="283" t="s">
        <v>906</v>
      </c>
      <c r="AO1277" s="283" t="s">
        <v>1640</v>
      </c>
      <c r="AP1277" s="283">
        <v>11</v>
      </c>
      <c r="AQ1277" s="567">
        <v>1276</v>
      </c>
    </row>
    <row r="1278" spans="35:43" x14ac:dyDescent="0.25">
      <c r="AI1278" s="278" t="str">
        <f t="shared" si="21"/>
        <v>42090Ε3β (ΣΤ)7Sα12</v>
      </c>
      <c r="AJ1278" s="287">
        <v>42090</v>
      </c>
      <c r="AK1278" s="280" t="s">
        <v>1009</v>
      </c>
      <c r="AL1278" s="281">
        <v>7</v>
      </c>
      <c r="AM1278" s="282" t="s">
        <v>1707</v>
      </c>
      <c r="AN1278" s="283" t="s">
        <v>906</v>
      </c>
      <c r="AO1278" s="283" t="s">
        <v>1634</v>
      </c>
      <c r="AP1278" s="283">
        <v>5</v>
      </c>
      <c r="AQ1278" s="567">
        <v>1277</v>
      </c>
    </row>
    <row r="1279" spans="35:43" x14ac:dyDescent="0.25">
      <c r="AI1279" s="278" t="str">
        <f t="shared" si="21"/>
        <v>42090Ε3β (ΣΤ)7Sα14</v>
      </c>
      <c r="AJ1279" s="287">
        <v>42090</v>
      </c>
      <c r="AK1279" s="280" t="s">
        <v>1009</v>
      </c>
      <c r="AL1279" s="281">
        <v>7</v>
      </c>
      <c r="AM1279" s="282" t="s">
        <v>1707</v>
      </c>
      <c r="AN1279" s="283" t="s">
        <v>906</v>
      </c>
      <c r="AO1279" s="283" t="s">
        <v>1635</v>
      </c>
      <c r="AP1279" s="283">
        <v>6</v>
      </c>
      <c r="AQ1279" s="567">
        <v>1278</v>
      </c>
    </row>
    <row r="1280" spans="35:43" x14ac:dyDescent="0.25">
      <c r="AI1280" s="278" t="str">
        <f t="shared" si="21"/>
        <v>42090Ε3β (ΣΤ)7Sα16</v>
      </c>
      <c r="AJ1280" s="287">
        <v>42090</v>
      </c>
      <c r="AK1280" s="280" t="s">
        <v>1009</v>
      </c>
      <c r="AL1280" s="281">
        <v>7</v>
      </c>
      <c r="AM1280" s="282" t="s">
        <v>1707</v>
      </c>
      <c r="AN1280" s="283" t="s">
        <v>906</v>
      </c>
      <c r="AO1280" s="283" t="s">
        <v>1636</v>
      </c>
      <c r="AP1280" s="283">
        <v>7</v>
      </c>
      <c r="AQ1280" s="567">
        <v>1279</v>
      </c>
    </row>
    <row r="1281" spans="35:43" x14ac:dyDescent="0.25">
      <c r="AI1281" s="278" t="str">
        <f t="shared" si="21"/>
        <v>42090Ε3β (ΣΤ)7Sκ12</v>
      </c>
      <c r="AJ1281" s="287">
        <v>42090</v>
      </c>
      <c r="AK1281" s="280" t="s">
        <v>1009</v>
      </c>
      <c r="AL1281" s="281">
        <v>7</v>
      </c>
      <c r="AM1281" s="282" t="s">
        <v>1707</v>
      </c>
      <c r="AN1281" s="283" t="s">
        <v>906</v>
      </c>
      <c r="AO1281" s="283" t="s">
        <v>1638</v>
      </c>
      <c r="AP1281" s="283">
        <v>9</v>
      </c>
      <c r="AQ1281" s="567">
        <v>1280</v>
      </c>
    </row>
    <row r="1282" spans="35:43" x14ac:dyDescent="0.25">
      <c r="AI1282" s="278" t="str">
        <f t="shared" si="21"/>
        <v>42090Ε3β (ΣΤ)7Sκ14</v>
      </c>
      <c r="AJ1282" s="287">
        <v>42090</v>
      </c>
      <c r="AK1282" s="280" t="s">
        <v>1009</v>
      </c>
      <c r="AL1282" s="281">
        <v>7</v>
      </c>
      <c r="AM1282" s="282" t="s">
        <v>1707</v>
      </c>
      <c r="AN1282" s="283" t="s">
        <v>906</v>
      </c>
      <c r="AO1282" s="283" t="s">
        <v>1639</v>
      </c>
      <c r="AP1282" s="283">
        <v>10</v>
      </c>
      <c r="AQ1282" s="567">
        <v>1281</v>
      </c>
    </row>
    <row r="1283" spans="35:43" x14ac:dyDescent="0.25">
      <c r="AI1283" s="278" t="str">
        <f t="shared" ref="AI1283:AI1346" si="22">AJ1283&amp;AK1283&amp;AL1283&amp;AN1283&amp;AO1283</f>
        <v>42093ITF (GD Tennis)14Sκ18</v>
      </c>
      <c r="AJ1283" s="287">
        <v>42093</v>
      </c>
      <c r="AK1283" s="280" t="s">
        <v>1125</v>
      </c>
      <c r="AL1283" s="281">
        <v>14</v>
      </c>
      <c r="AM1283" s="282" t="s">
        <v>908</v>
      </c>
      <c r="AN1283" s="283" t="s">
        <v>906</v>
      </c>
      <c r="AO1283" s="283" t="s">
        <v>1641</v>
      </c>
      <c r="AP1283" s="283">
        <v>12</v>
      </c>
      <c r="AQ1283" s="567">
        <v>1282</v>
      </c>
    </row>
    <row r="1284" spans="35:43" x14ac:dyDescent="0.25">
      <c r="AI1284" s="278" t="str">
        <f t="shared" si="22"/>
        <v>42093TE (Nike j)15Sκ16</v>
      </c>
      <c r="AJ1284" s="287">
        <v>42093</v>
      </c>
      <c r="AK1284" s="280" t="s">
        <v>1126</v>
      </c>
      <c r="AL1284" s="281">
        <v>15</v>
      </c>
      <c r="AM1284" s="282" t="s">
        <v>1699</v>
      </c>
      <c r="AN1284" s="283" t="s">
        <v>906</v>
      </c>
      <c r="AO1284" s="283" t="s">
        <v>1640</v>
      </c>
      <c r="AP1284" s="283">
        <v>11</v>
      </c>
      <c r="AQ1284" s="567">
        <v>1283</v>
      </c>
    </row>
    <row r="1285" spans="35:43" x14ac:dyDescent="0.25">
      <c r="AI1285" s="278" t="str">
        <f t="shared" si="22"/>
        <v>42093TE (ΗΡΑΚΛΕΙΟ ΟΑΑ)305Sα14</v>
      </c>
      <c r="AJ1285" s="287">
        <v>42093</v>
      </c>
      <c r="AK1285" s="280" t="s">
        <v>1051</v>
      </c>
      <c r="AL1285" s="281">
        <v>305</v>
      </c>
      <c r="AM1285" s="282" t="s">
        <v>262</v>
      </c>
      <c r="AN1285" s="283" t="s">
        <v>906</v>
      </c>
      <c r="AO1285" s="283" t="s">
        <v>1635</v>
      </c>
      <c r="AP1285" s="283">
        <v>6</v>
      </c>
      <c r="AQ1285" s="567">
        <v>1284</v>
      </c>
    </row>
    <row r="1286" spans="35:43" x14ac:dyDescent="0.25">
      <c r="AI1286" s="278" t="str">
        <f t="shared" si="22"/>
        <v>42093TE (ΗΡΑΚΛΕΙΟ ΟΑΑ)305Dα14</v>
      </c>
      <c r="AJ1286" s="287">
        <v>42093</v>
      </c>
      <c r="AK1286" s="280" t="s">
        <v>1051</v>
      </c>
      <c r="AL1286" s="281">
        <v>305</v>
      </c>
      <c r="AM1286" s="282" t="s">
        <v>262</v>
      </c>
      <c r="AN1286" s="283" t="s">
        <v>913</v>
      </c>
      <c r="AO1286" s="283" t="s">
        <v>1635</v>
      </c>
      <c r="AP1286" s="283">
        <v>14</v>
      </c>
      <c r="AQ1286" s="567">
        <v>1285</v>
      </c>
    </row>
    <row r="1287" spans="35:43" x14ac:dyDescent="0.25">
      <c r="AI1287" s="278" t="str">
        <f t="shared" si="22"/>
        <v>42093TE (ΗΡΑΚΛΕΙΟ ΟΑΑ)305Sκ14</v>
      </c>
      <c r="AJ1287" s="287">
        <v>42093</v>
      </c>
      <c r="AK1287" s="280" t="s">
        <v>1051</v>
      </c>
      <c r="AL1287" s="281">
        <v>305</v>
      </c>
      <c r="AM1287" s="282" t="s">
        <v>262</v>
      </c>
      <c r="AN1287" s="283" t="s">
        <v>906</v>
      </c>
      <c r="AO1287" s="283" t="s">
        <v>1639</v>
      </c>
      <c r="AP1287" s="283">
        <v>10</v>
      </c>
      <c r="AQ1287" s="567">
        <v>1286</v>
      </c>
    </row>
    <row r="1288" spans="35:43" x14ac:dyDescent="0.25">
      <c r="AI1288" s="278" t="str">
        <f t="shared" si="22"/>
        <v>42093TE (ΗΡΑΚΛΕΙΟ ΟΑΑ)305Dκ14</v>
      </c>
      <c r="AJ1288" s="287">
        <v>42093</v>
      </c>
      <c r="AK1288" s="280" t="s">
        <v>1051</v>
      </c>
      <c r="AL1288" s="281">
        <v>305</v>
      </c>
      <c r="AM1288" s="282" t="s">
        <v>262</v>
      </c>
      <c r="AN1288" s="283" t="s">
        <v>913</v>
      </c>
      <c r="AO1288" s="283" t="s">
        <v>1639</v>
      </c>
      <c r="AP1288" s="283">
        <v>18</v>
      </c>
      <c r="AQ1288" s="567">
        <v>1287</v>
      </c>
    </row>
    <row r="1289" spans="35:43" x14ac:dyDescent="0.25">
      <c r="AI1289" s="278" t="str">
        <f t="shared" si="22"/>
        <v>42100ITF (MESSIKA)14Sα18</v>
      </c>
      <c r="AJ1289" s="287">
        <v>42100</v>
      </c>
      <c r="AK1289" s="280" t="s">
        <v>1127</v>
      </c>
      <c r="AL1289" s="281">
        <v>14</v>
      </c>
      <c r="AM1289" s="282" t="s">
        <v>908</v>
      </c>
      <c r="AN1289" s="283" t="s">
        <v>906</v>
      </c>
      <c r="AO1289" s="283" t="s">
        <v>1637</v>
      </c>
      <c r="AP1289" s="283">
        <v>8</v>
      </c>
      <c r="AQ1289" s="567">
        <v>1288</v>
      </c>
    </row>
    <row r="1290" spans="35:43" x14ac:dyDescent="0.25">
      <c r="AI1290" s="278" t="str">
        <f t="shared" si="22"/>
        <v>42100ITF (SAN MICHAEL)14Sκ18</v>
      </c>
      <c r="AJ1290" s="287">
        <v>42100</v>
      </c>
      <c r="AK1290" s="280" t="s">
        <v>1128</v>
      </c>
      <c r="AL1290" s="281">
        <v>14</v>
      </c>
      <c r="AM1290" s="282" t="s">
        <v>908</v>
      </c>
      <c r="AN1290" s="283" t="s">
        <v>906</v>
      </c>
      <c r="AO1290" s="283" t="s">
        <v>1641</v>
      </c>
      <c r="AP1290" s="283">
        <v>12</v>
      </c>
      <c r="AQ1290" s="567">
        <v>1289</v>
      </c>
    </row>
    <row r="1291" spans="35:43" x14ac:dyDescent="0.25">
      <c r="AI1291" s="278" t="str">
        <f t="shared" si="22"/>
        <v>42100TE (GD Tennis)15Sκ16</v>
      </c>
      <c r="AJ1291" s="287">
        <v>42100</v>
      </c>
      <c r="AK1291" s="280" t="s">
        <v>1129</v>
      </c>
      <c r="AL1291" s="281">
        <v>15</v>
      </c>
      <c r="AM1291" s="282" t="s">
        <v>1699</v>
      </c>
      <c r="AN1291" s="283" t="s">
        <v>906</v>
      </c>
      <c r="AO1291" s="283" t="s">
        <v>1640</v>
      </c>
      <c r="AP1291" s="283">
        <v>11</v>
      </c>
      <c r="AQ1291" s="567">
        <v>1290</v>
      </c>
    </row>
    <row r="1292" spans="35:43" x14ac:dyDescent="0.25">
      <c r="AI1292" s="278" t="str">
        <f t="shared" si="22"/>
        <v>42107ITF (17arna Tour)14Sκ18</v>
      </c>
      <c r="AJ1292" s="287">
        <v>42107</v>
      </c>
      <c r="AK1292" s="280" t="s">
        <v>1130</v>
      </c>
      <c r="AL1292" s="281">
        <v>14</v>
      </c>
      <c r="AM1292" s="282" t="s">
        <v>908</v>
      </c>
      <c r="AN1292" s="283" t="s">
        <v>906</v>
      </c>
      <c r="AO1292" s="283" t="s">
        <v>1641</v>
      </c>
      <c r="AP1292" s="283">
        <v>12</v>
      </c>
      <c r="AQ1292" s="567">
        <v>1291</v>
      </c>
    </row>
    <row r="1293" spans="35:43" x14ac:dyDescent="0.25">
      <c r="AI1293" s="278" t="str">
        <f t="shared" si="22"/>
        <v>42107ITF (17arna Tour)14Dκ18</v>
      </c>
      <c r="AJ1293" s="287">
        <v>42107</v>
      </c>
      <c r="AK1293" s="280" t="s">
        <v>1130</v>
      </c>
      <c r="AL1293" s="281">
        <v>14</v>
      </c>
      <c r="AM1293" s="282" t="s">
        <v>908</v>
      </c>
      <c r="AN1293" s="283" t="s">
        <v>913</v>
      </c>
      <c r="AO1293" s="283" t="s">
        <v>1641</v>
      </c>
      <c r="AP1293" s="283">
        <v>20</v>
      </c>
      <c r="AQ1293" s="567">
        <v>1292</v>
      </c>
    </row>
    <row r="1294" spans="35:43" x14ac:dyDescent="0.25">
      <c r="AI1294" s="278" t="str">
        <f t="shared" si="22"/>
        <v>42107ITF (ALEX POD)14Sα18</v>
      </c>
      <c r="AJ1294" s="287">
        <v>42107</v>
      </c>
      <c r="AK1294" s="280" t="s">
        <v>1055</v>
      </c>
      <c r="AL1294" s="281">
        <v>14</v>
      </c>
      <c r="AM1294" s="282" t="s">
        <v>908</v>
      </c>
      <c r="AN1294" s="283" t="s">
        <v>906</v>
      </c>
      <c r="AO1294" s="283" t="s">
        <v>1637</v>
      </c>
      <c r="AP1294" s="283">
        <v>8</v>
      </c>
      <c r="AQ1294" s="567">
        <v>1293</v>
      </c>
    </row>
    <row r="1295" spans="35:43" x14ac:dyDescent="0.25">
      <c r="AI1295" s="278" t="str">
        <f t="shared" si="22"/>
        <v>42107ITF (ALEX POD)14Dα18</v>
      </c>
      <c r="AJ1295" s="287">
        <v>42107</v>
      </c>
      <c r="AK1295" s="280" t="s">
        <v>1055</v>
      </c>
      <c r="AL1295" s="281">
        <v>14</v>
      </c>
      <c r="AM1295" s="282" t="s">
        <v>908</v>
      </c>
      <c r="AN1295" s="283" t="s">
        <v>913</v>
      </c>
      <c r="AO1295" s="283" t="s">
        <v>1637</v>
      </c>
      <c r="AP1295" s="283">
        <v>16</v>
      </c>
      <c r="AQ1295" s="567">
        <v>1294</v>
      </c>
    </row>
    <row r="1296" spans="35:43" x14ac:dyDescent="0.25">
      <c r="AI1296" s="278" t="str">
        <f t="shared" si="22"/>
        <v>42107TE (TIRANA)15Sα14</v>
      </c>
      <c r="AJ1296" s="287">
        <v>42107</v>
      </c>
      <c r="AK1296" s="280" t="s">
        <v>944</v>
      </c>
      <c r="AL1296" s="281">
        <v>15</v>
      </c>
      <c r="AM1296" s="282" t="s">
        <v>1699</v>
      </c>
      <c r="AN1296" s="283" t="s">
        <v>906</v>
      </c>
      <c r="AO1296" s="283" t="s">
        <v>1635</v>
      </c>
      <c r="AP1296" s="283">
        <v>6</v>
      </c>
      <c r="AQ1296" s="567">
        <v>1295</v>
      </c>
    </row>
    <row r="1297" spans="35:43" x14ac:dyDescent="0.25">
      <c r="AI1297" s="278" t="str">
        <f t="shared" si="22"/>
        <v>42107TE (TIRANA)15Sκ14</v>
      </c>
      <c r="AJ1297" s="287">
        <v>42107</v>
      </c>
      <c r="AK1297" s="280" t="s">
        <v>944</v>
      </c>
      <c r="AL1297" s="281">
        <v>15</v>
      </c>
      <c r="AM1297" s="282" t="s">
        <v>1699</v>
      </c>
      <c r="AN1297" s="283" t="s">
        <v>906</v>
      </c>
      <c r="AO1297" s="283" t="s">
        <v>1639</v>
      </c>
      <c r="AP1297" s="283">
        <v>10</v>
      </c>
      <c r="AQ1297" s="567">
        <v>1296</v>
      </c>
    </row>
    <row r="1298" spans="35:43" x14ac:dyDescent="0.25">
      <c r="AI1298" s="278" t="str">
        <f t="shared" si="22"/>
        <v>42109Ε1β (Β)151Sα12</v>
      </c>
      <c r="AJ1298" s="287">
        <v>42109</v>
      </c>
      <c r="AK1298" s="280" t="s">
        <v>950</v>
      </c>
      <c r="AL1298" s="281">
        <v>151</v>
      </c>
      <c r="AM1298" s="282" t="s">
        <v>302</v>
      </c>
      <c r="AN1298" s="283" t="s">
        <v>906</v>
      </c>
      <c r="AO1298" s="283" t="s">
        <v>1634</v>
      </c>
      <c r="AP1298" s="283">
        <v>5</v>
      </c>
      <c r="AQ1298" s="567">
        <v>1297</v>
      </c>
    </row>
    <row r="1299" spans="35:43" x14ac:dyDescent="0.25">
      <c r="AI1299" s="278" t="str">
        <f t="shared" si="22"/>
        <v>42109Ε1β (Β)151Dα12</v>
      </c>
      <c r="AJ1299" s="287">
        <v>42109</v>
      </c>
      <c r="AK1299" s="280" t="s">
        <v>950</v>
      </c>
      <c r="AL1299" s="281">
        <v>151</v>
      </c>
      <c r="AM1299" s="282" t="s">
        <v>302</v>
      </c>
      <c r="AN1299" s="283" t="s">
        <v>913</v>
      </c>
      <c r="AO1299" s="283" t="s">
        <v>1634</v>
      </c>
      <c r="AP1299" s="283">
        <v>13</v>
      </c>
      <c r="AQ1299" s="567">
        <v>1298</v>
      </c>
    </row>
    <row r="1300" spans="35:43" x14ac:dyDescent="0.25">
      <c r="AI1300" s="278" t="str">
        <f t="shared" si="22"/>
        <v>42109Ε1β (Β)151Sα14</v>
      </c>
      <c r="AJ1300" s="287">
        <v>42109</v>
      </c>
      <c r="AK1300" s="280" t="s">
        <v>950</v>
      </c>
      <c r="AL1300" s="281">
        <v>151</v>
      </c>
      <c r="AM1300" s="282" t="s">
        <v>302</v>
      </c>
      <c r="AN1300" s="283" t="s">
        <v>906</v>
      </c>
      <c r="AO1300" s="283" t="s">
        <v>1635</v>
      </c>
      <c r="AP1300" s="283">
        <v>6</v>
      </c>
      <c r="AQ1300" s="567">
        <v>1299</v>
      </c>
    </row>
    <row r="1301" spans="35:43" x14ac:dyDescent="0.25">
      <c r="AI1301" s="278" t="str">
        <f t="shared" si="22"/>
        <v>42109Ε1β (Β)151Dα14</v>
      </c>
      <c r="AJ1301" s="287">
        <v>42109</v>
      </c>
      <c r="AK1301" s="280" t="s">
        <v>950</v>
      </c>
      <c r="AL1301" s="281">
        <v>151</v>
      </c>
      <c r="AM1301" s="282" t="s">
        <v>302</v>
      </c>
      <c r="AN1301" s="283" t="s">
        <v>913</v>
      </c>
      <c r="AO1301" s="283" t="s">
        <v>1635</v>
      </c>
      <c r="AP1301" s="283">
        <v>14</v>
      </c>
      <c r="AQ1301" s="567">
        <v>1300</v>
      </c>
    </row>
    <row r="1302" spans="35:43" x14ac:dyDescent="0.25">
      <c r="AI1302" s="278" t="str">
        <f t="shared" si="22"/>
        <v>42109Ε1β (Β)151Sα16</v>
      </c>
      <c r="AJ1302" s="287">
        <v>42109</v>
      </c>
      <c r="AK1302" s="280" t="s">
        <v>950</v>
      </c>
      <c r="AL1302" s="281">
        <v>151</v>
      </c>
      <c r="AM1302" s="282" t="s">
        <v>302</v>
      </c>
      <c r="AN1302" s="283" t="s">
        <v>906</v>
      </c>
      <c r="AO1302" s="283" t="s">
        <v>1636</v>
      </c>
      <c r="AP1302" s="283">
        <v>7</v>
      </c>
      <c r="AQ1302" s="567">
        <v>1301</v>
      </c>
    </row>
    <row r="1303" spans="35:43" x14ac:dyDescent="0.25">
      <c r="AI1303" s="278" t="str">
        <f t="shared" si="22"/>
        <v>42109Ε1β (Β)151Dα16</v>
      </c>
      <c r="AJ1303" s="287">
        <v>42109</v>
      </c>
      <c r="AK1303" s="280" t="s">
        <v>950</v>
      </c>
      <c r="AL1303" s="281">
        <v>151</v>
      </c>
      <c r="AM1303" s="282" t="s">
        <v>302</v>
      </c>
      <c r="AN1303" s="283" t="s">
        <v>913</v>
      </c>
      <c r="AO1303" s="283" t="s">
        <v>1636</v>
      </c>
      <c r="AP1303" s="283">
        <v>15</v>
      </c>
      <c r="AQ1303" s="567">
        <v>1302</v>
      </c>
    </row>
    <row r="1304" spans="35:43" x14ac:dyDescent="0.25">
      <c r="AI1304" s="278" t="str">
        <f t="shared" si="22"/>
        <v>42109Ε1β (Β)151Sα18</v>
      </c>
      <c r="AJ1304" s="287">
        <v>42109</v>
      </c>
      <c r="AK1304" s="280" t="s">
        <v>950</v>
      </c>
      <c r="AL1304" s="281">
        <v>151</v>
      </c>
      <c r="AM1304" s="282" t="s">
        <v>302</v>
      </c>
      <c r="AN1304" s="283" t="s">
        <v>906</v>
      </c>
      <c r="AO1304" s="283" t="s">
        <v>1637</v>
      </c>
      <c r="AP1304" s="283">
        <v>8</v>
      </c>
      <c r="AQ1304" s="567">
        <v>1303</v>
      </c>
    </row>
    <row r="1305" spans="35:43" x14ac:dyDescent="0.25">
      <c r="AI1305" s="278" t="str">
        <f t="shared" si="22"/>
        <v>42109Ε1β (Β)151Dα18</v>
      </c>
      <c r="AJ1305" s="287">
        <v>42109</v>
      </c>
      <c r="AK1305" s="280" t="s">
        <v>950</v>
      </c>
      <c r="AL1305" s="281">
        <v>151</v>
      </c>
      <c r="AM1305" s="282" t="s">
        <v>302</v>
      </c>
      <c r="AN1305" s="283" t="s">
        <v>913</v>
      </c>
      <c r="AO1305" s="283" t="s">
        <v>1637</v>
      </c>
      <c r="AP1305" s="283">
        <v>16</v>
      </c>
      <c r="AQ1305" s="567">
        <v>1304</v>
      </c>
    </row>
    <row r="1306" spans="35:43" x14ac:dyDescent="0.25">
      <c r="AI1306" s="278" t="str">
        <f t="shared" si="22"/>
        <v>42109Ε1β (Β)151Sκ12</v>
      </c>
      <c r="AJ1306" s="287">
        <v>42109</v>
      </c>
      <c r="AK1306" s="280" t="s">
        <v>950</v>
      </c>
      <c r="AL1306" s="281">
        <v>151</v>
      </c>
      <c r="AM1306" s="282" t="s">
        <v>302</v>
      </c>
      <c r="AN1306" s="283" t="s">
        <v>906</v>
      </c>
      <c r="AO1306" s="283" t="s">
        <v>1638</v>
      </c>
      <c r="AP1306" s="283">
        <v>9</v>
      </c>
      <c r="AQ1306" s="567">
        <v>1305</v>
      </c>
    </row>
    <row r="1307" spans="35:43" x14ac:dyDescent="0.25">
      <c r="AI1307" s="278" t="str">
        <f t="shared" si="22"/>
        <v>42109Ε1β (Β)151Dκ12</v>
      </c>
      <c r="AJ1307" s="287">
        <v>42109</v>
      </c>
      <c r="AK1307" s="280" t="s">
        <v>950</v>
      </c>
      <c r="AL1307" s="281">
        <v>151</v>
      </c>
      <c r="AM1307" s="282" t="s">
        <v>302</v>
      </c>
      <c r="AN1307" s="283" t="s">
        <v>913</v>
      </c>
      <c r="AO1307" s="283" t="s">
        <v>1638</v>
      </c>
      <c r="AP1307" s="283">
        <v>17</v>
      </c>
      <c r="AQ1307" s="567">
        <v>1306</v>
      </c>
    </row>
    <row r="1308" spans="35:43" x14ac:dyDescent="0.25">
      <c r="AI1308" s="278" t="str">
        <f t="shared" si="22"/>
        <v>42109Ε1β (Β)151Sκ14</v>
      </c>
      <c r="AJ1308" s="287">
        <v>42109</v>
      </c>
      <c r="AK1308" s="280" t="s">
        <v>950</v>
      </c>
      <c r="AL1308" s="281">
        <v>151</v>
      </c>
      <c r="AM1308" s="282" t="s">
        <v>302</v>
      </c>
      <c r="AN1308" s="283" t="s">
        <v>906</v>
      </c>
      <c r="AO1308" s="283" t="s">
        <v>1639</v>
      </c>
      <c r="AP1308" s="283">
        <v>10</v>
      </c>
      <c r="AQ1308" s="567">
        <v>1307</v>
      </c>
    </row>
    <row r="1309" spans="35:43" x14ac:dyDescent="0.25">
      <c r="AI1309" s="278" t="str">
        <f t="shared" si="22"/>
        <v>42109Ε1β (Β)151Dκ14</v>
      </c>
      <c r="AJ1309" s="287">
        <v>42109</v>
      </c>
      <c r="AK1309" s="280" t="s">
        <v>950</v>
      </c>
      <c r="AL1309" s="281">
        <v>151</v>
      </c>
      <c r="AM1309" s="282" t="s">
        <v>302</v>
      </c>
      <c r="AN1309" s="283" t="s">
        <v>913</v>
      </c>
      <c r="AO1309" s="283" t="s">
        <v>1639</v>
      </c>
      <c r="AP1309" s="283">
        <v>18</v>
      </c>
      <c r="AQ1309" s="567">
        <v>1308</v>
      </c>
    </row>
    <row r="1310" spans="35:43" x14ac:dyDescent="0.25">
      <c r="AI1310" s="278" t="str">
        <f t="shared" si="22"/>
        <v>42109Ε1β (Β)151Sκ16</v>
      </c>
      <c r="AJ1310" s="287">
        <v>42109</v>
      </c>
      <c r="AK1310" s="280" t="s">
        <v>950</v>
      </c>
      <c r="AL1310" s="281">
        <v>151</v>
      </c>
      <c r="AM1310" s="282" t="s">
        <v>302</v>
      </c>
      <c r="AN1310" s="283" t="s">
        <v>906</v>
      </c>
      <c r="AO1310" s="283" t="s">
        <v>1640</v>
      </c>
      <c r="AP1310" s="283">
        <v>11</v>
      </c>
      <c r="AQ1310" s="567">
        <v>1309</v>
      </c>
    </row>
    <row r="1311" spans="35:43" x14ac:dyDescent="0.25">
      <c r="AI1311" s="278" t="str">
        <f t="shared" si="22"/>
        <v>42109Ε1β (Β)151Dκ16</v>
      </c>
      <c r="AJ1311" s="287">
        <v>42109</v>
      </c>
      <c r="AK1311" s="280" t="s">
        <v>950</v>
      </c>
      <c r="AL1311" s="281">
        <v>151</v>
      </c>
      <c r="AM1311" s="282" t="s">
        <v>302</v>
      </c>
      <c r="AN1311" s="283" t="s">
        <v>913</v>
      </c>
      <c r="AO1311" s="283" t="s">
        <v>1640</v>
      </c>
      <c r="AP1311" s="283">
        <v>19</v>
      </c>
      <c r="AQ1311" s="567">
        <v>1310</v>
      </c>
    </row>
    <row r="1312" spans="35:43" x14ac:dyDescent="0.25">
      <c r="AI1312" s="278" t="str">
        <f t="shared" si="22"/>
        <v>42109Ε1β (Β)151Sκ18</v>
      </c>
      <c r="AJ1312" s="287">
        <v>42109</v>
      </c>
      <c r="AK1312" s="280" t="s">
        <v>950</v>
      </c>
      <c r="AL1312" s="281">
        <v>151</v>
      </c>
      <c r="AM1312" s="282" t="s">
        <v>302</v>
      </c>
      <c r="AN1312" s="283" t="s">
        <v>906</v>
      </c>
      <c r="AO1312" s="283" t="s">
        <v>1641</v>
      </c>
      <c r="AP1312" s="283">
        <v>12</v>
      </c>
      <c r="AQ1312" s="567">
        <v>1311</v>
      </c>
    </row>
    <row r="1313" spans="35:43" x14ac:dyDescent="0.25">
      <c r="AI1313" s="278" t="str">
        <f t="shared" si="22"/>
        <v>42114ITF (20ama Open)14Sκ18</v>
      </c>
      <c r="AJ1313" s="287">
        <v>42114</v>
      </c>
      <c r="AK1313" s="280" t="s">
        <v>1131</v>
      </c>
      <c r="AL1313" s="281">
        <v>14</v>
      </c>
      <c r="AM1313" s="282" t="s">
        <v>908</v>
      </c>
      <c r="AN1313" s="283" t="s">
        <v>906</v>
      </c>
      <c r="AO1313" s="283" t="s">
        <v>1641</v>
      </c>
      <c r="AP1313" s="283">
        <v>12</v>
      </c>
      <c r="AQ1313" s="567">
        <v>1312</v>
      </c>
    </row>
    <row r="1314" spans="35:43" x14ac:dyDescent="0.25">
      <c r="AI1314" s="278" t="str">
        <f t="shared" si="22"/>
        <v>42114ITF (20ama Open)14Dκ18</v>
      </c>
      <c r="AJ1314" s="287">
        <v>42114</v>
      </c>
      <c r="AK1314" s="280" t="s">
        <v>1131</v>
      </c>
      <c r="AL1314" s="281">
        <v>14</v>
      </c>
      <c r="AM1314" s="282" t="s">
        <v>908</v>
      </c>
      <c r="AN1314" s="283" t="s">
        <v>913</v>
      </c>
      <c r="AO1314" s="283" t="s">
        <v>1641</v>
      </c>
      <c r="AP1314" s="283">
        <v>20</v>
      </c>
      <c r="AQ1314" s="567">
        <v>1313</v>
      </c>
    </row>
    <row r="1315" spans="35:43" x14ac:dyDescent="0.25">
      <c r="AI1315" s="278" t="str">
        <f t="shared" si="22"/>
        <v>42114TE (HERODOTOU)15Sα16</v>
      </c>
      <c r="AJ1315" s="287">
        <v>42114</v>
      </c>
      <c r="AK1315" s="280" t="s">
        <v>942</v>
      </c>
      <c r="AL1315" s="281">
        <v>15</v>
      </c>
      <c r="AM1315" s="282" t="s">
        <v>1699</v>
      </c>
      <c r="AN1315" s="283" t="s">
        <v>906</v>
      </c>
      <c r="AO1315" s="283" t="s">
        <v>1636</v>
      </c>
      <c r="AP1315" s="283">
        <v>7</v>
      </c>
      <c r="AQ1315" s="567">
        <v>1314</v>
      </c>
    </row>
    <row r="1316" spans="35:43" x14ac:dyDescent="0.25">
      <c r="AI1316" s="278" t="str">
        <f t="shared" si="22"/>
        <v>42114TE (HERODOTOU)15Sκ16</v>
      </c>
      <c r="AJ1316" s="287">
        <v>42114</v>
      </c>
      <c r="AK1316" s="280" t="s">
        <v>942</v>
      </c>
      <c r="AL1316" s="281">
        <v>15</v>
      </c>
      <c r="AM1316" s="282" t="s">
        <v>1699</v>
      </c>
      <c r="AN1316" s="283" t="s">
        <v>906</v>
      </c>
      <c r="AO1316" s="283" t="s">
        <v>1640</v>
      </c>
      <c r="AP1316" s="283">
        <v>11</v>
      </c>
      <c r="AQ1316" s="567">
        <v>1315</v>
      </c>
    </row>
    <row r="1317" spans="35:43" x14ac:dyDescent="0.25">
      <c r="AI1317" s="278" t="str">
        <f t="shared" si="22"/>
        <v>42114TE (TIRANA)15Sκ16</v>
      </c>
      <c r="AJ1317" s="287">
        <v>42114</v>
      </c>
      <c r="AK1317" s="280" t="s">
        <v>944</v>
      </c>
      <c r="AL1317" s="281">
        <v>15</v>
      </c>
      <c r="AM1317" s="282" t="s">
        <v>1699</v>
      </c>
      <c r="AN1317" s="283" t="s">
        <v>906</v>
      </c>
      <c r="AO1317" s="283" t="s">
        <v>1640</v>
      </c>
      <c r="AP1317" s="283">
        <v>11</v>
      </c>
      <c r="AQ1317" s="567">
        <v>1316</v>
      </c>
    </row>
    <row r="1318" spans="35:43" x14ac:dyDescent="0.25">
      <c r="AI1318" s="278" t="str">
        <f t="shared" si="22"/>
        <v>42121TE (FAMAGUSTA)15Sα16</v>
      </c>
      <c r="AJ1318" s="287">
        <v>42121</v>
      </c>
      <c r="AK1318" s="280" t="s">
        <v>946</v>
      </c>
      <c r="AL1318" s="281">
        <v>15</v>
      </c>
      <c r="AM1318" s="282" t="s">
        <v>1699</v>
      </c>
      <c r="AN1318" s="283" t="s">
        <v>906</v>
      </c>
      <c r="AO1318" s="283" t="s">
        <v>1636</v>
      </c>
      <c r="AP1318" s="283">
        <v>7</v>
      </c>
      <c r="AQ1318" s="567">
        <v>1317</v>
      </c>
    </row>
    <row r="1319" spans="35:43" x14ac:dyDescent="0.25">
      <c r="AI1319" s="278" t="str">
        <f t="shared" si="22"/>
        <v>42121TE (FAMAGUSTA)15Sκ16</v>
      </c>
      <c r="AJ1319" s="287">
        <v>42121</v>
      </c>
      <c r="AK1319" s="280" t="s">
        <v>946</v>
      </c>
      <c r="AL1319" s="281">
        <v>15</v>
      </c>
      <c r="AM1319" s="282" t="s">
        <v>1699</v>
      </c>
      <c r="AN1319" s="283" t="s">
        <v>906</v>
      </c>
      <c r="AO1319" s="283" t="s">
        <v>1640</v>
      </c>
      <c r="AP1319" s="283">
        <v>11</v>
      </c>
      <c r="AQ1319" s="567">
        <v>1318</v>
      </c>
    </row>
    <row r="1320" spans="35:43" x14ac:dyDescent="0.25">
      <c r="AI1320" s="278" t="str">
        <f t="shared" si="22"/>
        <v>42128ITF (ENKA)14Sκ18</v>
      </c>
      <c r="AJ1320" s="287">
        <v>42128</v>
      </c>
      <c r="AK1320" s="280" t="s">
        <v>1132</v>
      </c>
      <c r="AL1320" s="281">
        <v>14</v>
      </c>
      <c r="AM1320" s="282" t="s">
        <v>908</v>
      </c>
      <c r="AN1320" s="283" t="s">
        <v>906</v>
      </c>
      <c r="AO1320" s="283" t="s">
        <v>1641</v>
      </c>
      <c r="AP1320" s="283">
        <v>12</v>
      </c>
      <c r="AQ1320" s="567">
        <v>1319</v>
      </c>
    </row>
    <row r="1321" spans="35:43" x14ac:dyDescent="0.25">
      <c r="AI1321" s="278" t="str">
        <f t="shared" si="22"/>
        <v>42128ITF (ENKA)14Dκ18</v>
      </c>
      <c r="AJ1321" s="287">
        <v>42128</v>
      </c>
      <c r="AK1321" s="280" t="s">
        <v>1132</v>
      </c>
      <c r="AL1321" s="281">
        <v>14</v>
      </c>
      <c r="AM1321" s="282" t="s">
        <v>908</v>
      </c>
      <c r="AN1321" s="283" t="s">
        <v>913</v>
      </c>
      <c r="AO1321" s="283" t="s">
        <v>1641</v>
      </c>
      <c r="AP1321" s="283">
        <v>20</v>
      </c>
      <c r="AQ1321" s="567">
        <v>1320</v>
      </c>
    </row>
    <row r="1322" spans="35:43" x14ac:dyDescent="0.25">
      <c r="AI1322" s="278" t="str">
        <f t="shared" si="22"/>
        <v>42128ITF (ΕΝΚΑ)14Dα18</v>
      </c>
      <c r="AJ1322" s="287">
        <v>42128</v>
      </c>
      <c r="AK1322" s="280" t="s">
        <v>1133</v>
      </c>
      <c r="AL1322" s="281">
        <v>14</v>
      </c>
      <c r="AM1322" s="282" t="s">
        <v>908</v>
      </c>
      <c r="AN1322" s="283" t="s">
        <v>913</v>
      </c>
      <c r="AO1322" s="283" t="s">
        <v>1637</v>
      </c>
      <c r="AP1322" s="283">
        <v>16</v>
      </c>
      <c r="AQ1322" s="567">
        <v>1321</v>
      </c>
    </row>
    <row r="1323" spans="35:43" x14ac:dyDescent="0.25">
      <c r="AI1323" s="278" t="str">
        <f t="shared" si="22"/>
        <v>42128TE (XIIII TORNEIG)15Sκ16</v>
      </c>
      <c r="AJ1323" s="287">
        <v>42128</v>
      </c>
      <c r="AK1323" s="280" t="s">
        <v>1134</v>
      </c>
      <c r="AL1323" s="281">
        <v>15</v>
      </c>
      <c r="AM1323" s="282" t="s">
        <v>1699</v>
      </c>
      <c r="AN1323" s="283" t="s">
        <v>906</v>
      </c>
      <c r="AO1323" s="283" t="s">
        <v>1640</v>
      </c>
      <c r="AP1323" s="283">
        <v>11</v>
      </c>
      <c r="AQ1323" s="567">
        <v>1322</v>
      </c>
    </row>
    <row r="1324" spans="35:43" x14ac:dyDescent="0.25">
      <c r="AI1324" s="278" t="str">
        <f t="shared" si="22"/>
        <v>42135ITF (NAZMI)14Sκ18</v>
      </c>
      <c r="AJ1324" s="287">
        <v>42135</v>
      </c>
      <c r="AK1324" s="280" t="s">
        <v>1135</v>
      </c>
      <c r="AL1324" s="281">
        <v>14</v>
      </c>
      <c r="AM1324" s="282" t="s">
        <v>908</v>
      </c>
      <c r="AN1324" s="283" t="s">
        <v>906</v>
      </c>
      <c r="AO1324" s="283" t="s">
        <v>1641</v>
      </c>
      <c r="AP1324" s="283">
        <v>12</v>
      </c>
      <c r="AQ1324" s="567">
        <v>1323</v>
      </c>
    </row>
    <row r="1325" spans="35:43" x14ac:dyDescent="0.25">
      <c r="AI1325" s="278" t="str">
        <f t="shared" si="22"/>
        <v>42135TE (PALACE)15Sα14</v>
      </c>
      <c r="AJ1325" s="287">
        <v>42135</v>
      </c>
      <c r="AK1325" s="280" t="s">
        <v>1065</v>
      </c>
      <c r="AL1325" s="281">
        <v>15</v>
      </c>
      <c r="AM1325" s="282" t="s">
        <v>1699</v>
      </c>
      <c r="AN1325" s="283" t="s">
        <v>906</v>
      </c>
      <c r="AO1325" s="283" t="s">
        <v>1635</v>
      </c>
      <c r="AP1325" s="283">
        <v>6</v>
      </c>
      <c r="AQ1325" s="567">
        <v>1324</v>
      </c>
    </row>
    <row r="1326" spans="35:43" x14ac:dyDescent="0.25">
      <c r="AI1326" s="278" t="str">
        <f t="shared" si="22"/>
        <v>42149ITF (PODGORICA)14Sα18</v>
      </c>
      <c r="AJ1326" s="287">
        <v>42149</v>
      </c>
      <c r="AK1326" s="280" t="s">
        <v>1136</v>
      </c>
      <c r="AL1326" s="281">
        <v>14</v>
      </c>
      <c r="AM1326" s="282" t="s">
        <v>908</v>
      </c>
      <c r="AN1326" s="283" t="s">
        <v>906</v>
      </c>
      <c r="AO1326" s="283" t="s">
        <v>1637</v>
      </c>
      <c r="AP1326" s="283">
        <v>8</v>
      </c>
      <c r="AQ1326" s="567">
        <v>1325</v>
      </c>
    </row>
    <row r="1327" spans="35:43" x14ac:dyDescent="0.25">
      <c r="AI1327" s="278" t="str">
        <f t="shared" si="22"/>
        <v>42156ITF (TIRANA)14Sα18</v>
      </c>
      <c r="AJ1327" s="287">
        <v>42156</v>
      </c>
      <c r="AK1327" s="280" t="s">
        <v>1067</v>
      </c>
      <c r="AL1327" s="281">
        <v>14</v>
      </c>
      <c r="AM1327" s="282" t="s">
        <v>908</v>
      </c>
      <c r="AN1327" s="283" t="s">
        <v>906</v>
      </c>
      <c r="AO1327" s="283" t="s">
        <v>1637</v>
      </c>
      <c r="AP1327" s="283">
        <v>8</v>
      </c>
      <c r="AQ1327" s="567">
        <v>1326</v>
      </c>
    </row>
    <row r="1328" spans="35:43" x14ac:dyDescent="0.25">
      <c r="AI1328" s="278" t="str">
        <f t="shared" si="22"/>
        <v>42156ITF (TIRANA)14Dα18</v>
      </c>
      <c r="AJ1328" s="287">
        <v>42156</v>
      </c>
      <c r="AK1328" s="280" t="s">
        <v>1067</v>
      </c>
      <c r="AL1328" s="281">
        <v>14</v>
      </c>
      <c r="AM1328" s="282" t="s">
        <v>908</v>
      </c>
      <c r="AN1328" s="283" t="s">
        <v>913</v>
      </c>
      <c r="AO1328" s="283" t="s">
        <v>1637</v>
      </c>
      <c r="AP1328" s="283">
        <v>16</v>
      </c>
      <c r="AQ1328" s="567">
        <v>1327</v>
      </c>
    </row>
    <row r="1329" spans="35:43" x14ac:dyDescent="0.25">
      <c r="AI1329" s="278" t="str">
        <f t="shared" si="22"/>
        <v>42156ITF (TIRANA)14Dκ18</v>
      </c>
      <c r="AJ1329" s="287">
        <v>42156</v>
      </c>
      <c r="AK1329" s="280" t="s">
        <v>1067</v>
      </c>
      <c r="AL1329" s="281">
        <v>14</v>
      </c>
      <c r="AM1329" s="282" t="s">
        <v>908</v>
      </c>
      <c r="AN1329" s="283" t="s">
        <v>913</v>
      </c>
      <c r="AO1329" s="283" t="s">
        <v>1641</v>
      </c>
      <c r="AP1329" s="283">
        <v>20</v>
      </c>
      <c r="AQ1329" s="567">
        <v>1328</v>
      </c>
    </row>
    <row r="1330" spans="35:43" x14ac:dyDescent="0.25">
      <c r="AI1330" s="278" t="str">
        <f t="shared" si="22"/>
        <v>42156TE (TIRANA)15Sκ14</v>
      </c>
      <c r="AJ1330" s="287">
        <v>42156</v>
      </c>
      <c r="AK1330" s="280" t="s">
        <v>944</v>
      </c>
      <c r="AL1330" s="281">
        <v>15</v>
      </c>
      <c r="AM1330" s="282" t="s">
        <v>1699</v>
      </c>
      <c r="AN1330" s="283" t="s">
        <v>906</v>
      </c>
      <c r="AO1330" s="283" t="s">
        <v>1639</v>
      </c>
      <c r="AP1330" s="283">
        <v>10</v>
      </c>
      <c r="AQ1330" s="567">
        <v>1329</v>
      </c>
    </row>
    <row r="1331" spans="35:43" x14ac:dyDescent="0.25">
      <c r="AI1331" s="278" t="str">
        <f t="shared" si="22"/>
        <v>42163TE (JUG)15Sκ14</v>
      </c>
      <c r="AJ1331" s="287">
        <v>42163</v>
      </c>
      <c r="AK1331" s="280" t="s">
        <v>1137</v>
      </c>
      <c r="AL1331" s="281">
        <v>15</v>
      </c>
      <c r="AM1331" s="282" t="s">
        <v>1699</v>
      </c>
      <c r="AN1331" s="283" t="s">
        <v>906</v>
      </c>
      <c r="AO1331" s="283" t="s">
        <v>1639</v>
      </c>
      <c r="AP1331" s="283">
        <v>10</v>
      </c>
      <c r="AQ1331" s="567">
        <v>1330</v>
      </c>
    </row>
    <row r="1332" spans="35:43" x14ac:dyDescent="0.25">
      <c r="AI1332" s="278" t="str">
        <f t="shared" si="22"/>
        <v>42170ITF (ALLIANZ)14Sκ18</v>
      </c>
      <c r="AJ1332" s="287">
        <v>42170</v>
      </c>
      <c r="AK1332" s="280" t="s">
        <v>1138</v>
      </c>
      <c r="AL1332" s="281">
        <v>14</v>
      </c>
      <c r="AM1332" s="282" t="s">
        <v>908</v>
      </c>
      <c r="AN1332" s="283" t="s">
        <v>906</v>
      </c>
      <c r="AO1332" s="283" t="s">
        <v>1641</v>
      </c>
      <c r="AP1332" s="283">
        <v>12</v>
      </c>
      <c r="AQ1332" s="567">
        <v>1331</v>
      </c>
    </row>
    <row r="1333" spans="35:43" x14ac:dyDescent="0.25">
      <c r="AI1333" s="278" t="str">
        <f t="shared" si="22"/>
        <v>42170ITF (ALLIANZ)14Dκ18</v>
      </c>
      <c r="AJ1333" s="287">
        <v>42170</v>
      </c>
      <c r="AK1333" s="280" t="s">
        <v>1138</v>
      </c>
      <c r="AL1333" s="281">
        <v>14</v>
      </c>
      <c r="AM1333" s="282" t="s">
        <v>908</v>
      </c>
      <c r="AN1333" s="283" t="s">
        <v>913</v>
      </c>
      <c r="AO1333" s="283" t="s">
        <v>1641</v>
      </c>
      <c r="AP1333" s="283">
        <v>20</v>
      </c>
      <c r="AQ1333" s="567">
        <v>1332</v>
      </c>
    </row>
    <row r="1334" spans="35:43" x14ac:dyDescent="0.25">
      <c r="AI1334" s="278" t="str">
        <f t="shared" si="22"/>
        <v>42170TE (ATK)15Sα16</v>
      </c>
      <c r="AJ1334" s="287">
        <v>42170</v>
      </c>
      <c r="AK1334" s="280" t="s">
        <v>1139</v>
      </c>
      <c r="AL1334" s="281">
        <v>15</v>
      </c>
      <c r="AM1334" s="282" t="s">
        <v>1699</v>
      </c>
      <c r="AN1334" s="283" t="s">
        <v>906</v>
      </c>
      <c r="AO1334" s="283" t="s">
        <v>1636</v>
      </c>
      <c r="AP1334" s="283">
        <v>7</v>
      </c>
      <c r="AQ1334" s="567">
        <v>1333</v>
      </c>
    </row>
    <row r="1335" spans="35:43" x14ac:dyDescent="0.25">
      <c r="AI1335" s="278" t="str">
        <f t="shared" si="22"/>
        <v>42170TE (ATK)15Dα16</v>
      </c>
      <c r="AJ1335" s="287">
        <v>42170</v>
      </c>
      <c r="AK1335" s="280" t="s">
        <v>1139</v>
      </c>
      <c r="AL1335" s="281">
        <v>15</v>
      </c>
      <c r="AM1335" s="282" t="s">
        <v>1699</v>
      </c>
      <c r="AN1335" s="283" t="s">
        <v>913</v>
      </c>
      <c r="AO1335" s="283" t="s">
        <v>1636</v>
      </c>
      <c r="AP1335" s="283">
        <v>15</v>
      </c>
      <c r="AQ1335" s="567">
        <v>1334</v>
      </c>
    </row>
    <row r="1336" spans="35:43" x14ac:dyDescent="0.25">
      <c r="AI1336" s="278" t="str">
        <f t="shared" si="22"/>
        <v>42170TE (ATK)15Sκ16</v>
      </c>
      <c r="AJ1336" s="287">
        <v>42170</v>
      </c>
      <c r="AK1336" s="280" t="s">
        <v>1139</v>
      </c>
      <c r="AL1336" s="281">
        <v>15</v>
      </c>
      <c r="AM1336" s="282" t="s">
        <v>1699</v>
      </c>
      <c r="AN1336" s="283" t="s">
        <v>906</v>
      </c>
      <c r="AO1336" s="283" t="s">
        <v>1640</v>
      </c>
      <c r="AP1336" s="283">
        <v>11</v>
      </c>
      <c r="AQ1336" s="567">
        <v>1335</v>
      </c>
    </row>
    <row r="1337" spans="35:43" x14ac:dyDescent="0.25">
      <c r="AI1337" s="278" t="str">
        <f t="shared" si="22"/>
        <v>42170TE (ATK)15Dκ16</v>
      </c>
      <c r="AJ1337" s="287">
        <v>42170</v>
      </c>
      <c r="AK1337" s="280" t="s">
        <v>1139</v>
      </c>
      <c r="AL1337" s="281">
        <v>15</v>
      </c>
      <c r="AM1337" s="282" t="s">
        <v>1699</v>
      </c>
      <c r="AN1337" s="283" t="s">
        <v>913</v>
      </c>
      <c r="AO1337" s="283" t="s">
        <v>1640</v>
      </c>
      <c r="AP1337" s="283">
        <v>19</v>
      </c>
      <c r="AQ1337" s="567">
        <v>1336</v>
      </c>
    </row>
    <row r="1338" spans="35:43" x14ac:dyDescent="0.25">
      <c r="AI1338" s="278" t="str">
        <f t="shared" si="22"/>
        <v>42174Ε2β (Γ)185Sα12</v>
      </c>
      <c r="AJ1338" s="287">
        <v>42174</v>
      </c>
      <c r="AK1338" s="280" t="s">
        <v>1052</v>
      </c>
      <c r="AL1338" s="281">
        <v>185</v>
      </c>
      <c r="AM1338" s="282" t="s">
        <v>289</v>
      </c>
      <c r="AN1338" s="283" t="s">
        <v>906</v>
      </c>
      <c r="AO1338" s="283" t="s">
        <v>1634</v>
      </c>
      <c r="AP1338" s="283">
        <v>5</v>
      </c>
      <c r="AQ1338" s="567">
        <v>1337</v>
      </c>
    </row>
    <row r="1339" spans="35:43" x14ac:dyDescent="0.25">
      <c r="AI1339" s="278" t="str">
        <f t="shared" si="22"/>
        <v>42174Ε2β (Γ)185Dα12</v>
      </c>
      <c r="AJ1339" s="287">
        <v>42174</v>
      </c>
      <c r="AK1339" s="280" t="s">
        <v>1052</v>
      </c>
      <c r="AL1339" s="281">
        <v>185</v>
      </c>
      <c r="AM1339" s="282" t="s">
        <v>289</v>
      </c>
      <c r="AN1339" s="283" t="s">
        <v>913</v>
      </c>
      <c r="AO1339" s="283" t="s">
        <v>1634</v>
      </c>
      <c r="AP1339" s="283">
        <v>13</v>
      </c>
      <c r="AQ1339" s="567">
        <v>1338</v>
      </c>
    </row>
    <row r="1340" spans="35:43" x14ac:dyDescent="0.25">
      <c r="AI1340" s="278" t="str">
        <f t="shared" si="22"/>
        <v>42174Ε2β (Γ)185Sκ12</v>
      </c>
      <c r="AJ1340" s="287">
        <v>42174</v>
      </c>
      <c r="AK1340" s="280" t="s">
        <v>1052</v>
      </c>
      <c r="AL1340" s="281">
        <v>185</v>
      </c>
      <c r="AM1340" s="282" t="s">
        <v>289</v>
      </c>
      <c r="AN1340" s="283" t="s">
        <v>906</v>
      </c>
      <c r="AO1340" s="283" t="s">
        <v>1638</v>
      </c>
      <c r="AP1340" s="283">
        <v>9</v>
      </c>
      <c r="AQ1340" s="567">
        <v>1343</v>
      </c>
    </row>
    <row r="1341" spans="35:43" x14ac:dyDescent="0.25">
      <c r="AI1341" s="278" t="str">
        <f t="shared" si="22"/>
        <v>42174Ε2β (Γ)185Dκ12</v>
      </c>
      <c r="AJ1341" s="287">
        <v>42174</v>
      </c>
      <c r="AK1341" s="280" t="s">
        <v>1052</v>
      </c>
      <c r="AL1341" s="281">
        <v>185</v>
      </c>
      <c r="AM1341" s="282" t="s">
        <v>289</v>
      </c>
      <c r="AN1341" s="283" t="s">
        <v>913</v>
      </c>
      <c r="AO1341" s="283" t="s">
        <v>1638</v>
      </c>
      <c r="AP1341" s="283">
        <v>17</v>
      </c>
      <c r="AQ1341" s="567">
        <v>1344</v>
      </c>
    </row>
    <row r="1342" spans="35:43" x14ac:dyDescent="0.25">
      <c r="AI1342" s="278" t="str">
        <f t="shared" si="22"/>
        <v>42174Ε2β (Γ)186Sα14</v>
      </c>
      <c r="AJ1342" s="287">
        <v>42174</v>
      </c>
      <c r="AK1342" s="280" t="s">
        <v>1052</v>
      </c>
      <c r="AL1342" s="281">
        <v>186</v>
      </c>
      <c r="AM1342" s="282" t="s">
        <v>291</v>
      </c>
      <c r="AN1342" s="283" t="s">
        <v>906</v>
      </c>
      <c r="AO1342" s="283" t="s">
        <v>1635</v>
      </c>
      <c r="AP1342" s="283">
        <v>6</v>
      </c>
      <c r="AQ1342" s="567">
        <v>1339</v>
      </c>
    </row>
    <row r="1343" spans="35:43" x14ac:dyDescent="0.25">
      <c r="AI1343" s="278" t="str">
        <f t="shared" si="22"/>
        <v>42174Ε2β (Γ)186Dα14</v>
      </c>
      <c r="AJ1343" s="287">
        <v>42174</v>
      </c>
      <c r="AK1343" s="280" t="s">
        <v>1052</v>
      </c>
      <c r="AL1343" s="281">
        <v>186</v>
      </c>
      <c r="AM1343" s="282" t="s">
        <v>291</v>
      </c>
      <c r="AN1343" s="283" t="s">
        <v>913</v>
      </c>
      <c r="AO1343" s="283" t="s">
        <v>1635</v>
      </c>
      <c r="AP1343" s="283">
        <v>14</v>
      </c>
      <c r="AQ1343" s="567">
        <v>1340</v>
      </c>
    </row>
    <row r="1344" spans="35:43" x14ac:dyDescent="0.25">
      <c r="AI1344" s="278" t="str">
        <f t="shared" si="22"/>
        <v>42174Ε2β (Γ)186Sκ14</v>
      </c>
      <c r="AJ1344" s="287">
        <v>42174</v>
      </c>
      <c r="AK1344" s="280" t="s">
        <v>1052</v>
      </c>
      <c r="AL1344" s="281">
        <v>186</v>
      </c>
      <c r="AM1344" s="282" t="s">
        <v>291</v>
      </c>
      <c r="AN1344" s="283" t="s">
        <v>906</v>
      </c>
      <c r="AO1344" s="283" t="s">
        <v>1639</v>
      </c>
      <c r="AP1344" s="283">
        <v>10</v>
      </c>
      <c r="AQ1344" s="567">
        <v>1345</v>
      </c>
    </row>
    <row r="1345" spans="35:43" x14ac:dyDescent="0.25">
      <c r="AI1345" s="278" t="str">
        <f t="shared" si="22"/>
        <v>42174Ε2β (Γ)193Sα16</v>
      </c>
      <c r="AJ1345" s="287">
        <v>42174</v>
      </c>
      <c r="AK1345" s="280" t="s">
        <v>1052</v>
      </c>
      <c r="AL1345" s="281">
        <v>193</v>
      </c>
      <c r="AM1345" s="282" t="s">
        <v>326</v>
      </c>
      <c r="AN1345" s="283" t="s">
        <v>906</v>
      </c>
      <c r="AO1345" s="283" t="s">
        <v>1636</v>
      </c>
      <c r="AP1345" s="283">
        <v>7</v>
      </c>
      <c r="AQ1345" s="567">
        <v>1341</v>
      </c>
    </row>
    <row r="1346" spans="35:43" x14ac:dyDescent="0.25">
      <c r="AI1346" s="278" t="str">
        <f t="shared" si="22"/>
        <v>42174Ε2β (Γ)193Dα16</v>
      </c>
      <c r="AJ1346" s="287">
        <v>42174</v>
      </c>
      <c r="AK1346" s="280" t="s">
        <v>1052</v>
      </c>
      <c r="AL1346" s="281">
        <v>193</v>
      </c>
      <c r="AM1346" s="282" t="s">
        <v>326</v>
      </c>
      <c r="AN1346" s="283" t="s">
        <v>913</v>
      </c>
      <c r="AO1346" s="283" t="s">
        <v>1636</v>
      </c>
      <c r="AP1346" s="283">
        <v>15</v>
      </c>
      <c r="AQ1346" s="567">
        <v>1342</v>
      </c>
    </row>
    <row r="1347" spans="35:43" x14ac:dyDescent="0.25">
      <c r="AI1347" s="278" t="str">
        <f t="shared" ref="AI1347:AI1410" si="23">AJ1347&amp;AK1347&amp;AL1347&amp;AN1347&amp;AO1347</f>
        <v>42174Ε2β (Γ)193Sκ16</v>
      </c>
      <c r="AJ1347" s="287">
        <v>42174</v>
      </c>
      <c r="AK1347" s="280" t="s">
        <v>1052</v>
      </c>
      <c r="AL1347" s="281">
        <v>193</v>
      </c>
      <c r="AM1347" s="282" t="s">
        <v>326</v>
      </c>
      <c r="AN1347" s="283" t="s">
        <v>906</v>
      </c>
      <c r="AO1347" s="283" t="s">
        <v>1640</v>
      </c>
      <c r="AP1347" s="283">
        <v>11</v>
      </c>
      <c r="AQ1347" s="567">
        <v>1346</v>
      </c>
    </row>
    <row r="1348" spans="35:43" x14ac:dyDescent="0.25">
      <c r="AI1348" s="278" t="str">
        <f t="shared" si="23"/>
        <v>42174Ε2β (Ε)244Sα12</v>
      </c>
      <c r="AJ1348" s="287">
        <v>42174</v>
      </c>
      <c r="AK1348" s="280" t="s">
        <v>940</v>
      </c>
      <c r="AL1348" s="281">
        <v>244</v>
      </c>
      <c r="AM1348" s="282" t="s">
        <v>325</v>
      </c>
      <c r="AN1348" s="283" t="s">
        <v>906</v>
      </c>
      <c r="AO1348" s="283" t="s">
        <v>1634</v>
      </c>
      <c r="AP1348" s="283">
        <v>5</v>
      </c>
      <c r="AQ1348" s="567">
        <v>1347</v>
      </c>
    </row>
    <row r="1349" spans="35:43" x14ac:dyDescent="0.25">
      <c r="AI1349" s="278" t="str">
        <f t="shared" si="23"/>
        <v>42174Ε2β (Ε)244Dα12</v>
      </c>
      <c r="AJ1349" s="287">
        <v>42174</v>
      </c>
      <c r="AK1349" s="280" t="s">
        <v>940</v>
      </c>
      <c r="AL1349" s="281">
        <v>244</v>
      </c>
      <c r="AM1349" s="282" t="s">
        <v>325</v>
      </c>
      <c r="AN1349" s="283" t="s">
        <v>913</v>
      </c>
      <c r="AO1349" s="283" t="s">
        <v>1634</v>
      </c>
      <c r="AP1349" s="283">
        <v>13</v>
      </c>
      <c r="AQ1349" s="567">
        <v>1348</v>
      </c>
    </row>
    <row r="1350" spans="35:43" x14ac:dyDescent="0.25">
      <c r="AI1350" s="278" t="str">
        <f t="shared" si="23"/>
        <v>42174Ε2β (Ε)244Sκ12</v>
      </c>
      <c r="AJ1350" s="287">
        <v>42174</v>
      </c>
      <c r="AK1350" s="280" t="s">
        <v>940</v>
      </c>
      <c r="AL1350" s="281">
        <v>244</v>
      </c>
      <c r="AM1350" s="282" t="s">
        <v>325</v>
      </c>
      <c r="AN1350" s="283" t="s">
        <v>906</v>
      </c>
      <c r="AO1350" s="283" t="s">
        <v>1638</v>
      </c>
      <c r="AP1350" s="283">
        <v>9</v>
      </c>
      <c r="AQ1350" s="567">
        <v>1352</v>
      </c>
    </row>
    <row r="1351" spans="35:43" x14ac:dyDescent="0.25">
      <c r="AI1351" s="278" t="str">
        <f t="shared" si="23"/>
        <v>42174Ε2β (Ε)244Dκ12</v>
      </c>
      <c r="AJ1351" s="287">
        <v>42174</v>
      </c>
      <c r="AK1351" s="280" t="s">
        <v>940</v>
      </c>
      <c r="AL1351" s="281">
        <v>244</v>
      </c>
      <c r="AM1351" s="282" t="s">
        <v>325</v>
      </c>
      <c r="AN1351" s="283" t="s">
        <v>913</v>
      </c>
      <c r="AO1351" s="283" t="s">
        <v>1638</v>
      </c>
      <c r="AP1351" s="283">
        <v>17</v>
      </c>
      <c r="AQ1351" s="567">
        <v>1353</v>
      </c>
    </row>
    <row r="1352" spans="35:43" x14ac:dyDescent="0.25">
      <c r="AI1352" s="278" t="str">
        <f t="shared" si="23"/>
        <v>42174Ε2β (Ε)256Sα14</v>
      </c>
      <c r="AJ1352" s="287">
        <v>42174</v>
      </c>
      <c r="AK1352" s="280" t="s">
        <v>940</v>
      </c>
      <c r="AL1352" s="281">
        <v>256</v>
      </c>
      <c r="AM1352" s="282" t="s">
        <v>391</v>
      </c>
      <c r="AN1352" s="283" t="s">
        <v>906</v>
      </c>
      <c r="AO1352" s="283" t="s">
        <v>1635</v>
      </c>
      <c r="AP1352" s="283">
        <v>6</v>
      </c>
      <c r="AQ1352" s="567">
        <v>1349</v>
      </c>
    </row>
    <row r="1353" spans="35:43" x14ac:dyDescent="0.25">
      <c r="AI1353" s="278" t="str">
        <f t="shared" si="23"/>
        <v>42174Ε2β (Ε)256Dα14</v>
      </c>
      <c r="AJ1353" s="287">
        <v>42174</v>
      </c>
      <c r="AK1353" s="280" t="s">
        <v>940</v>
      </c>
      <c r="AL1353" s="281">
        <v>256</v>
      </c>
      <c r="AM1353" s="282" t="s">
        <v>391</v>
      </c>
      <c r="AN1353" s="283" t="s">
        <v>913</v>
      </c>
      <c r="AO1353" s="283" t="s">
        <v>1635</v>
      </c>
      <c r="AP1353" s="283">
        <v>14</v>
      </c>
      <c r="AQ1353" s="567">
        <v>1350</v>
      </c>
    </row>
    <row r="1354" spans="35:43" x14ac:dyDescent="0.25">
      <c r="AI1354" s="278" t="str">
        <f t="shared" si="23"/>
        <v>42174Ε2β (Ε)256Sα16</v>
      </c>
      <c r="AJ1354" s="287">
        <v>42174</v>
      </c>
      <c r="AK1354" s="280" t="s">
        <v>940</v>
      </c>
      <c r="AL1354" s="281">
        <v>256</v>
      </c>
      <c r="AM1354" s="282" t="s">
        <v>391</v>
      </c>
      <c r="AN1354" s="283" t="s">
        <v>906</v>
      </c>
      <c r="AO1354" s="283" t="s">
        <v>1636</v>
      </c>
      <c r="AP1354" s="283">
        <v>7</v>
      </c>
      <c r="AQ1354" s="567">
        <v>1351</v>
      </c>
    </row>
    <row r="1355" spans="35:43" x14ac:dyDescent="0.25">
      <c r="AI1355" s="278" t="str">
        <f t="shared" si="23"/>
        <v>42174Ε2β (Ε)256Sκ14</v>
      </c>
      <c r="AJ1355" s="287">
        <v>42174</v>
      </c>
      <c r="AK1355" s="280" t="s">
        <v>940</v>
      </c>
      <c r="AL1355" s="281">
        <v>256</v>
      </c>
      <c r="AM1355" s="282" t="s">
        <v>391</v>
      </c>
      <c r="AN1355" s="283" t="s">
        <v>906</v>
      </c>
      <c r="AO1355" s="283" t="s">
        <v>1639</v>
      </c>
      <c r="AP1355" s="283">
        <v>10</v>
      </c>
      <c r="AQ1355" s="567">
        <v>1354</v>
      </c>
    </row>
    <row r="1356" spans="35:43" x14ac:dyDescent="0.25">
      <c r="AI1356" s="278" t="str">
        <f t="shared" si="23"/>
        <v>42174Ε2β (Ε)256Dκ14</v>
      </c>
      <c r="AJ1356" s="287">
        <v>42174</v>
      </c>
      <c r="AK1356" s="280" t="s">
        <v>940</v>
      </c>
      <c r="AL1356" s="281">
        <v>256</v>
      </c>
      <c r="AM1356" s="282" t="s">
        <v>391</v>
      </c>
      <c r="AN1356" s="283" t="s">
        <v>913</v>
      </c>
      <c r="AO1356" s="283" t="s">
        <v>1639</v>
      </c>
      <c r="AP1356" s="283">
        <v>18</v>
      </c>
      <c r="AQ1356" s="567">
        <v>1355</v>
      </c>
    </row>
    <row r="1357" spans="35:43" x14ac:dyDescent="0.25">
      <c r="AI1357" s="278" t="str">
        <f t="shared" si="23"/>
        <v>42174Ε2β (Ε)256Sκ16</v>
      </c>
      <c r="AJ1357" s="287">
        <v>42174</v>
      </c>
      <c r="AK1357" s="280" t="s">
        <v>940</v>
      </c>
      <c r="AL1357" s="281">
        <v>256</v>
      </c>
      <c r="AM1357" s="282" t="s">
        <v>391</v>
      </c>
      <c r="AN1357" s="283" t="s">
        <v>906</v>
      </c>
      <c r="AO1357" s="283" t="s">
        <v>1640</v>
      </c>
      <c r="AP1357" s="283">
        <v>11</v>
      </c>
      <c r="AQ1357" s="567">
        <v>1356</v>
      </c>
    </row>
    <row r="1358" spans="35:43" x14ac:dyDescent="0.25">
      <c r="AI1358" s="278" t="str">
        <f t="shared" si="23"/>
        <v>42174Ε2β (ΣΤ)285Sα12</v>
      </c>
      <c r="AJ1358" s="287">
        <v>42174</v>
      </c>
      <c r="AK1358" s="280" t="s">
        <v>1053</v>
      </c>
      <c r="AL1358" s="281">
        <v>285</v>
      </c>
      <c r="AM1358" s="282" t="s">
        <v>310</v>
      </c>
      <c r="AN1358" s="283" t="s">
        <v>906</v>
      </c>
      <c r="AO1358" s="283" t="s">
        <v>1634</v>
      </c>
      <c r="AP1358" s="283">
        <v>5</v>
      </c>
      <c r="AQ1358" s="567">
        <v>1357</v>
      </c>
    </row>
    <row r="1359" spans="35:43" x14ac:dyDescent="0.25">
      <c r="AI1359" s="278" t="str">
        <f t="shared" si="23"/>
        <v>42174Ε2β (ΣΤ)285Dα12</v>
      </c>
      <c r="AJ1359" s="287">
        <v>42174</v>
      </c>
      <c r="AK1359" s="280" t="s">
        <v>1053</v>
      </c>
      <c r="AL1359" s="281">
        <v>285</v>
      </c>
      <c r="AM1359" s="282" t="s">
        <v>310</v>
      </c>
      <c r="AN1359" s="283" t="s">
        <v>913</v>
      </c>
      <c r="AO1359" s="283" t="s">
        <v>1634</v>
      </c>
      <c r="AP1359" s="283">
        <v>13</v>
      </c>
      <c r="AQ1359" s="567">
        <v>1358</v>
      </c>
    </row>
    <row r="1360" spans="35:43" x14ac:dyDescent="0.25">
      <c r="AI1360" s="278" t="str">
        <f t="shared" si="23"/>
        <v>42174Ε2β (ΣΤ)285Sα14</v>
      </c>
      <c r="AJ1360" s="287">
        <v>42174</v>
      </c>
      <c r="AK1360" s="280" t="s">
        <v>1053</v>
      </c>
      <c r="AL1360" s="281">
        <v>285</v>
      </c>
      <c r="AM1360" s="282" t="s">
        <v>310</v>
      </c>
      <c r="AN1360" s="283" t="s">
        <v>906</v>
      </c>
      <c r="AO1360" s="283" t="s">
        <v>1635</v>
      </c>
      <c r="AP1360" s="283">
        <v>6</v>
      </c>
      <c r="AQ1360" s="567">
        <v>1359</v>
      </c>
    </row>
    <row r="1361" spans="35:43" x14ac:dyDescent="0.25">
      <c r="AI1361" s="278" t="str">
        <f t="shared" si="23"/>
        <v>42174Ε2β (ΣΤ)285Dα14</v>
      </c>
      <c r="AJ1361" s="287">
        <v>42174</v>
      </c>
      <c r="AK1361" s="280" t="s">
        <v>1053</v>
      </c>
      <c r="AL1361" s="281">
        <v>285</v>
      </c>
      <c r="AM1361" s="282" t="s">
        <v>310</v>
      </c>
      <c r="AN1361" s="283" t="s">
        <v>913</v>
      </c>
      <c r="AO1361" s="283" t="s">
        <v>1635</v>
      </c>
      <c r="AP1361" s="283">
        <v>14</v>
      </c>
      <c r="AQ1361" s="567">
        <v>1360</v>
      </c>
    </row>
    <row r="1362" spans="35:43" x14ac:dyDescent="0.25">
      <c r="AI1362" s="278" t="str">
        <f t="shared" si="23"/>
        <v>42174Ε2β (ΣΤ)285Sα16</v>
      </c>
      <c r="AJ1362" s="287">
        <v>42174</v>
      </c>
      <c r="AK1362" s="280" t="s">
        <v>1053</v>
      </c>
      <c r="AL1362" s="281">
        <v>285</v>
      </c>
      <c r="AM1362" s="282" t="s">
        <v>310</v>
      </c>
      <c r="AN1362" s="283" t="s">
        <v>906</v>
      </c>
      <c r="AO1362" s="283" t="s">
        <v>1636</v>
      </c>
      <c r="AP1362" s="283">
        <v>7</v>
      </c>
      <c r="AQ1362" s="567">
        <v>1361</v>
      </c>
    </row>
    <row r="1363" spans="35:43" x14ac:dyDescent="0.25">
      <c r="AI1363" s="278" t="str">
        <f t="shared" si="23"/>
        <v>42174Ε2β (ΣΤ)285Dα16</v>
      </c>
      <c r="AJ1363" s="287">
        <v>42174</v>
      </c>
      <c r="AK1363" s="280" t="s">
        <v>1053</v>
      </c>
      <c r="AL1363" s="281">
        <v>285</v>
      </c>
      <c r="AM1363" s="282" t="s">
        <v>310</v>
      </c>
      <c r="AN1363" s="283" t="s">
        <v>913</v>
      </c>
      <c r="AO1363" s="283" t="s">
        <v>1636</v>
      </c>
      <c r="AP1363" s="283">
        <v>15</v>
      </c>
      <c r="AQ1363" s="567">
        <v>1362</v>
      </c>
    </row>
    <row r="1364" spans="35:43" x14ac:dyDescent="0.25">
      <c r="AI1364" s="278" t="str">
        <f t="shared" si="23"/>
        <v>42174Ε2β (ΣΤ)285Sκ12</v>
      </c>
      <c r="AJ1364" s="287">
        <v>42174</v>
      </c>
      <c r="AK1364" s="280" t="s">
        <v>1053</v>
      </c>
      <c r="AL1364" s="281">
        <v>285</v>
      </c>
      <c r="AM1364" s="282" t="s">
        <v>310</v>
      </c>
      <c r="AN1364" s="283" t="s">
        <v>906</v>
      </c>
      <c r="AO1364" s="283" t="s">
        <v>1638</v>
      </c>
      <c r="AP1364" s="283">
        <v>9</v>
      </c>
      <c r="AQ1364" s="567">
        <v>1363</v>
      </c>
    </row>
    <row r="1365" spans="35:43" x14ac:dyDescent="0.25">
      <c r="AI1365" s="278" t="str">
        <f t="shared" si="23"/>
        <v>42174Ε2β (ΣΤ)285Dκ12</v>
      </c>
      <c r="AJ1365" s="287">
        <v>42174</v>
      </c>
      <c r="AK1365" s="280" t="s">
        <v>1053</v>
      </c>
      <c r="AL1365" s="281">
        <v>285</v>
      </c>
      <c r="AM1365" s="282" t="s">
        <v>310</v>
      </c>
      <c r="AN1365" s="283" t="s">
        <v>913</v>
      </c>
      <c r="AO1365" s="283" t="s">
        <v>1638</v>
      </c>
      <c r="AP1365" s="283">
        <v>17</v>
      </c>
      <c r="AQ1365" s="567">
        <v>1364</v>
      </c>
    </row>
    <row r="1366" spans="35:43" x14ac:dyDescent="0.25">
      <c r="AI1366" s="278" t="str">
        <f t="shared" si="23"/>
        <v>42174Ε2β (ΣΤ)285Sκ14</v>
      </c>
      <c r="AJ1366" s="287">
        <v>42174</v>
      </c>
      <c r="AK1366" s="280" t="s">
        <v>1053</v>
      </c>
      <c r="AL1366" s="281">
        <v>285</v>
      </c>
      <c r="AM1366" s="282" t="s">
        <v>310</v>
      </c>
      <c r="AN1366" s="283" t="s">
        <v>906</v>
      </c>
      <c r="AO1366" s="283" t="s">
        <v>1639</v>
      </c>
      <c r="AP1366" s="283">
        <v>10</v>
      </c>
      <c r="AQ1366" s="567">
        <v>1365</v>
      </c>
    </row>
    <row r="1367" spans="35:43" x14ac:dyDescent="0.25">
      <c r="AI1367" s="278" t="str">
        <f t="shared" si="23"/>
        <v>42174Ε2β (ΣΤ)285Dκ14</v>
      </c>
      <c r="AJ1367" s="287">
        <v>42174</v>
      </c>
      <c r="AK1367" s="280" t="s">
        <v>1053</v>
      </c>
      <c r="AL1367" s="281">
        <v>285</v>
      </c>
      <c r="AM1367" s="282" t="s">
        <v>310</v>
      </c>
      <c r="AN1367" s="283" t="s">
        <v>913</v>
      </c>
      <c r="AO1367" s="283" t="s">
        <v>1639</v>
      </c>
      <c r="AP1367" s="283">
        <v>18</v>
      </c>
      <c r="AQ1367" s="567">
        <v>1366</v>
      </c>
    </row>
    <row r="1368" spans="35:43" x14ac:dyDescent="0.25">
      <c r="AI1368" s="278" t="str">
        <f t="shared" si="23"/>
        <v>42174Ε2β (ΣΤ)285Sκ16</v>
      </c>
      <c r="AJ1368" s="287">
        <v>42174</v>
      </c>
      <c r="AK1368" s="280" t="s">
        <v>1053</v>
      </c>
      <c r="AL1368" s="281">
        <v>285</v>
      </c>
      <c r="AM1368" s="282" t="s">
        <v>310</v>
      </c>
      <c r="AN1368" s="283" t="s">
        <v>906</v>
      </c>
      <c r="AO1368" s="283" t="s">
        <v>1640</v>
      </c>
      <c r="AP1368" s="283">
        <v>11</v>
      </c>
      <c r="AQ1368" s="567">
        <v>1367</v>
      </c>
    </row>
    <row r="1369" spans="35:43" x14ac:dyDescent="0.25">
      <c r="AI1369" s="278" t="str">
        <f t="shared" si="23"/>
        <v>42174Ε2β (ΣΤ)285Dκ16</v>
      </c>
      <c r="AJ1369" s="287">
        <v>42174</v>
      </c>
      <c r="AK1369" s="280" t="s">
        <v>1053</v>
      </c>
      <c r="AL1369" s="281">
        <v>285</v>
      </c>
      <c r="AM1369" s="282" t="s">
        <v>310</v>
      </c>
      <c r="AN1369" s="283" t="s">
        <v>913</v>
      </c>
      <c r="AO1369" s="283" t="s">
        <v>1640</v>
      </c>
      <c r="AP1369" s="283">
        <v>19</v>
      </c>
      <c r="AQ1369" s="567">
        <v>1368</v>
      </c>
    </row>
    <row r="1370" spans="35:43" x14ac:dyDescent="0.25">
      <c r="AI1370" s="278" t="str">
        <f t="shared" si="23"/>
        <v>42184ITF (ΓΕ ΠΡΕΒΕΖΑΣ)211Sα18</v>
      </c>
      <c r="AJ1370" s="672">
        <v>42184</v>
      </c>
      <c r="AK1370" s="280" t="s">
        <v>969</v>
      </c>
      <c r="AL1370" s="281">
        <v>211</v>
      </c>
      <c r="AM1370" s="282" t="s">
        <v>245</v>
      </c>
      <c r="AN1370" s="283" t="s">
        <v>906</v>
      </c>
      <c r="AO1370" s="283" t="s">
        <v>1637</v>
      </c>
      <c r="AP1370" s="283">
        <v>8</v>
      </c>
      <c r="AQ1370" s="567">
        <v>1369</v>
      </c>
    </row>
    <row r="1371" spans="35:43" x14ac:dyDescent="0.25">
      <c r="AI1371" s="278" t="str">
        <f t="shared" si="23"/>
        <v>42184ITF (ΓΕ ΠΡΕΒΕΖΑΣ)211Dα18</v>
      </c>
      <c r="AJ1371" s="672">
        <v>42184</v>
      </c>
      <c r="AK1371" s="280" t="s">
        <v>969</v>
      </c>
      <c r="AL1371" s="281">
        <v>211</v>
      </c>
      <c r="AM1371" s="282" t="s">
        <v>245</v>
      </c>
      <c r="AN1371" s="283" t="s">
        <v>913</v>
      </c>
      <c r="AO1371" s="283" t="s">
        <v>1637</v>
      </c>
      <c r="AP1371" s="283">
        <v>16</v>
      </c>
      <c r="AQ1371" s="567">
        <v>1370</v>
      </c>
    </row>
    <row r="1372" spans="35:43" x14ac:dyDescent="0.25">
      <c r="AI1372" s="278" t="str">
        <f t="shared" si="23"/>
        <v>42184ITF (ΓΕ ΠΡΕΒΕΖΑΣ)211Sκ18</v>
      </c>
      <c r="AJ1372" s="672">
        <v>42184</v>
      </c>
      <c r="AK1372" s="280" t="s">
        <v>969</v>
      </c>
      <c r="AL1372" s="281">
        <v>211</v>
      </c>
      <c r="AM1372" s="282" t="s">
        <v>245</v>
      </c>
      <c r="AN1372" s="283" t="s">
        <v>906</v>
      </c>
      <c r="AO1372" s="283" t="s">
        <v>1641</v>
      </c>
      <c r="AP1372" s="283">
        <v>12</v>
      </c>
      <c r="AQ1372" s="567">
        <v>1371</v>
      </c>
    </row>
    <row r="1373" spans="35:43" x14ac:dyDescent="0.25">
      <c r="AI1373" s="278" t="str">
        <f t="shared" si="23"/>
        <v>42184ITF (ΓΕ ΠΡΕΒΕΖΑΣ)211Dκ18</v>
      </c>
      <c r="AJ1373" s="672">
        <v>42184</v>
      </c>
      <c r="AK1373" s="280" t="s">
        <v>969</v>
      </c>
      <c r="AL1373" s="281">
        <v>211</v>
      </c>
      <c r="AM1373" s="282" t="s">
        <v>245</v>
      </c>
      <c r="AN1373" s="283" t="s">
        <v>913</v>
      </c>
      <c r="AO1373" s="283" t="s">
        <v>1641</v>
      </c>
      <c r="AP1373" s="283">
        <v>20</v>
      </c>
      <c r="AQ1373" s="567">
        <v>1372</v>
      </c>
    </row>
    <row r="1374" spans="35:43" x14ac:dyDescent="0.25">
      <c r="AI1374" s="278" t="str">
        <f t="shared" si="23"/>
        <v>42184ITF (ΟΑ ΚΕΡΚΥΡΑΣ)220Dκ18</v>
      </c>
      <c r="AJ1374" s="672">
        <v>42184</v>
      </c>
      <c r="AK1374" s="280" t="s">
        <v>967</v>
      </c>
      <c r="AL1374" s="281">
        <v>220</v>
      </c>
      <c r="AM1374" s="282" t="s">
        <v>315</v>
      </c>
      <c r="AN1374" s="283" t="s">
        <v>913</v>
      </c>
      <c r="AO1374" s="283" t="s">
        <v>1641</v>
      </c>
      <c r="AP1374" s="283">
        <v>20</v>
      </c>
      <c r="AQ1374" s="567">
        <v>1373</v>
      </c>
    </row>
    <row r="1375" spans="35:43" x14ac:dyDescent="0.25">
      <c r="AI1375" s="278" t="str">
        <f t="shared" si="23"/>
        <v>42186Παν (Η) 12333Sα12</v>
      </c>
      <c r="AJ1375" s="287">
        <v>42186</v>
      </c>
      <c r="AK1375" s="280" t="s">
        <v>963</v>
      </c>
      <c r="AL1375" s="281">
        <v>333</v>
      </c>
      <c r="AM1375" s="282" t="s">
        <v>192</v>
      </c>
      <c r="AN1375" s="283" t="s">
        <v>906</v>
      </c>
      <c r="AO1375" s="283" t="s">
        <v>1634</v>
      </c>
      <c r="AP1375" s="283">
        <v>5</v>
      </c>
      <c r="AQ1375" s="567">
        <v>1374</v>
      </c>
    </row>
    <row r="1376" spans="35:43" x14ac:dyDescent="0.25">
      <c r="AI1376" s="278" t="str">
        <f t="shared" si="23"/>
        <v>42186Παν (Η) 12333Dα12</v>
      </c>
      <c r="AJ1376" s="287">
        <v>42186</v>
      </c>
      <c r="AK1376" s="280" t="s">
        <v>963</v>
      </c>
      <c r="AL1376" s="281">
        <v>333</v>
      </c>
      <c r="AM1376" s="282" t="s">
        <v>192</v>
      </c>
      <c r="AN1376" s="283" t="s">
        <v>913</v>
      </c>
      <c r="AO1376" s="283" t="s">
        <v>1634</v>
      </c>
      <c r="AP1376" s="283">
        <v>13</v>
      </c>
      <c r="AQ1376" s="567">
        <v>1375</v>
      </c>
    </row>
    <row r="1377" spans="35:43" x14ac:dyDescent="0.25">
      <c r="AI1377" s="278" t="str">
        <f t="shared" si="23"/>
        <v>42186Παν (Η) 12333Sκ12</v>
      </c>
      <c r="AJ1377" s="287">
        <v>42186</v>
      </c>
      <c r="AK1377" s="280" t="s">
        <v>963</v>
      </c>
      <c r="AL1377" s="281">
        <v>333</v>
      </c>
      <c r="AM1377" s="282" t="s">
        <v>192</v>
      </c>
      <c r="AN1377" s="283" t="s">
        <v>906</v>
      </c>
      <c r="AO1377" s="283" t="s">
        <v>1638</v>
      </c>
      <c r="AP1377" s="283">
        <v>9</v>
      </c>
      <c r="AQ1377" s="567">
        <v>1376</v>
      </c>
    </row>
    <row r="1378" spans="35:43" x14ac:dyDescent="0.25">
      <c r="AI1378" s="278" t="str">
        <f t="shared" si="23"/>
        <v>42186Παν (Η) 12333Dκ12</v>
      </c>
      <c r="AJ1378" s="287">
        <v>42186</v>
      </c>
      <c r="AK1378" s="280" t="s">
        <v>963</v>
      </c>
      <c r="AL1378" s="281">
        <v>333</v>
      </c>
      <c r="AM1378" s="282" t="s">
        <v>192</v>
      </c>
      <c r="AN1378" s="283" t="s">
        <v>913</v>
      </c>
      <c r="AO1378" s="283" t="s">
        <v>1638</v>
      </c>
      <c r="AP1378" s="283">
        <v>17</v>
      </c>
      <c r="AQ1378" s="567">
        <v>1377</v>
      </c>
    </row>
    <row r="1379" spans="35:43" x14ac:dyDescent="0.25">
      <c r="AI1379" s="278" t="str">
        <f t="shared" si="23"/>
        <v>42186Παν (Η) 14333Sα14</v>
      </c>
      <c r="AJ1379" s="287">
        <v>42186</v>
      </c>
      <c r="AK1379" s="280" t="s">
        <v>964</v>
      </c>
      <c r="AL1379" s="281">
        <v>333</v>
      </c>
      <c r="AM1379" s="282" t="s">
        <v>192</v>
      </c>
      <c r="AN1379" s="283" t="s">
        <v>906</v>
      </c>
      <c r="AO1379" s="283" t="s">
        <v>1635</v>
      </c>
      <c r="AP1379" s="283">
        <v>6</v>
      </c>
      <c r="AQ1379" s="567">
        <v>1378</v>
      </c>
    </row>
    <row r="1380" spans="35:43" x14ac:dyDescent="0.25">
      <c r="AI1380" s="278" t="str">
        <f t="shared" si="23"/>
        <v>42186Παν (Η) 14333Dα14</v>
      </c>
      <c r="AJ1380" s="287">
        <v>42186</v>
      </c>
      <c r="AK1380" s="280" t="s">
        <v>964</v>
      </c>
      <c r="AL1380" s="281">
        <v>333</v>
      </c>
      <c r="AM1380" s="282" t="s">
        <v>192</v>
      </c>
      <c r="AN1380" s="283" t="s">
        <v>913</v>
      </c>
      <c r="AO1380" s="283" t="s">
        <v>1635</v>
      </c>
      <c r="AP1380" s="283">
        <v>14</v>
      </c>
      <c r="AQ1380" s="567">
        <v>1379</v>
      </c>
    </row>
    <row r="1381" spans="35:43" x14ac:dyDescent="0.25">
      <c r="AI1381" s="278" t="str">
        <f t="shared" si="23"/>
        <v>42186Παν (Η) 14333Sκ14</v>
      </c>
      <c r="AJ1381" s="287">
        <v>42186</v>
      </c>
      <c r="AK1381" s="280" t="s">
        <v>964</v>
      </c>
      <c r="AL1381" s="281">
        <v>333</v>
      </c>
      <c r="AM1381" s="282" t="s">
        <v>192</v>
      </c>
      <c r="AN1381" s="283" t="s">
        <v>906</v>
      </c>
      <c r="AO1381" s="283" t="s">
        <v>1639</v>
      </c>
      <c r="AP1381" s="283">
        <v>10</v>
      </c>
      <c r="AQ1381" s="567">
        <v>1380</v>
      </c>
    </row>
    <row r="1382" spans="35:43" x14ac:dyDescent="0.25">
      <c r="AI1382" s="278" t="str">
        <f t="shared" si="23"/>
        <v>42186Παν (Η) 14333Dκ14</v>
      </c>
      <c r="AJ1382" s="287">
        <v>42186</v>
      </c>
      <c r="AK1382" s="280" t="s">
        <v>964</v>
      </c>
      <c r="AL1382" s="281">
        <v>333</v>
      </c>
      <c r="AM1382" s="282" t="s">
        <v>192</v>
      </c>
      <c r="AN1382" s="283" t="s">
        <v>913</v>
      </c>
      <c r="AO1382" s="283" t="s">
        <v>1639</v>
      </c>
      <c r="AP1382" s="283">
        <v>18</v>
      </c>
      <c r="AQ1382" s="567">
        <v>1381</v>
      </c>
    </row>
    <row r="1383" spans="35:43" x14ac:dyDescent="0.25">
      <c r="AI1383" s="278" t="str">
        <f t="shared" si="23"/>
        <v>42186Παν (Θ) 16398Sα16</v>
      </c>
      <c r="AJ1383" s="287">
        <v>42186</v>
      </c>
      <c r="AK1383" s="280" t="s">
        <v>1140</v>
      </c>
      <c r="AL1383" s="281">
        <v>398</v>
      </c>
      <c r="AM1383" s="282" t="s">
        <v>337</v>
      </c>
      <c r="AN1383" s="283" t="s">
        <v>906</v>
      </c>
      <c r="AO1383" s="283" t="s">
        <v>1636</v>
      </c>
      <c r="AP1383" s="283">
        <v>7</v>
      </c>
      <c r="AQ1383" s="567">
        <v>1382</v>
      </c>
    </row>
    <row r="1384" spans="35:43" x14ac:dyDescent="0.25">
      <c r="AI1384" s="278" t="str">
        <f t="shared" si="23"/>
        <v>42186Παν (Θ) 16398Dα16</v>
      </c>
      <c r="AJ1384" s="287">
        <v>42186</v>
      </c>
      <c r="AK1384" s="280" t="s">
        <v>1140</v>
      </c>
      <c r="AL1384" s="281">
        <v>398</v>
      </c>
      <c r="AM1384" s="282" t="s">
        <v>337</v>
      </c>
      <c r="AN1384" s="283" t="s">
        <v>913</v>
      </c>
      <c r="AO1384" s="283" t="s">
        <v>1636</v>
      </c>
      <c r="AP1384" s="283">
        <v>15</v>
      </c>
      <c r="AQ1384" s="567">
        <v>1383</v>
      </c>
    </row>
    <row r="1385" spans="35:43" x14ac:dyDescent="0.25">
      <c r="AI1385" s="278" t="str">
        <f t="shared" si="23"/>
        <v>42186Παν (Θ) 16398Sκ16</v>
      </c>
      <c r="AJ1385" s="287">
        <v>42186</v>
      </c>
      <c r="AK1385" s="280" t="s">
        <v>1140</v>
      </c>
      <c r="AL1385" s="281">
        <v>398</v>
      </c>
      <c r="AM1385" s="282" t="s">
        <v>337</v>
      </c>
      <c r="AN1385" s="283" t="s">
        <v>906</v>
      </c>
      <c r="AO1385" s="283" t="s">
        <v>1640</v>
      </c>
      <c r="AP1385" s="283">
        <v>11</v>
      </c>
      <c r="AQ1385" s="567">
        <v>1384</v>
      </c>
    </row>
    <row r="1386" spans="35:43" x14ac:dyDescent="0.25">
      <c r="AI1386" s="278" t="str">
        <f t="shared" si="23"/>
        <v>42186Παν (Θ) 16398Dκ16</v>
      </c>
      <c r="AJ1386" s="287">
        <v>42186</v>
      </c>
      <c r="AK1386" s="280" t="s">
        <v>1140</v>
      </c>
      <c r="AL1386" s="281">
        <v>398</v>
      </c>
      <c r="AM1386" s="282" t="s">
        <v>337</v>
      </c>
      <c r="AN1386" s="283" t="s">
        <v>913</v>
      </c>
      <c r="AO1386" s="283" t="s">
        <v>1640</v>
      </c>
      <c r="AP1386" s="283">
        <v>19</v>
      </c>
      <c r="AQ1386" s="567">
        <v>1385</v>
      </c>
    </row>
    <row r="1387" spans="35:43" x14ac:dyDescent="0.25">
      <c r="AI1387" s="278" t="str">
        <f t="shared" si="23"/>
        <v>42186Παν (Θ) 18400Sα18</v>
      </c>
      <c r="AJ1387" s="287">
        <v>42186</v>
      </c>
      <c r="AK1387" s="280" t="s">
        <v>1141</v>
      </c>
      <c r="AL1387" s="281">
        <v>400</v>
      </c>
      <c r="AM1387" s="282" t="s">
        <v>360</v>
      </c>
      <c r="AN1387" s="283" t="s">
        <v>906</v>
      </c>
      <c r="AO1387" s="283" t="s">
        <v>1637</v>
      </c>
      <c r="AP1387" s="283">
        <v>8</v>
      </c>
      <c r="AQ1387" s="567">
        <v>1386</v>
      </c>
    </row>
    <row r="1388" spans="35:43" x14ac:dyDescent="0.25">
      <c r="AI1388" s="278" t="str">
        <f t="shared" si="23"/>
        <v>42186Παν (Θ) 18400Dα18</v>
      </c>
      <c r="AJ1388" s="287">
        <v>42186</v>
      </c>
      <c r="AK1388" s="280" t="s">
        <v>1141</v>
      </c>
      <c r="AL1388" s="281">
        <v>400</v>
      </c>
      <c r="AM1388" s="282" t="s">
        <v>360</v>
      </c>
      <c r="AN1388" s="283" t="s">
        <v>913</v>
      </c>
      <c r="AO1388" s="283" t="s">
        <v>1637</v>
      </c>
      <c r="AP1388" s="283">
        <v>16</v>
      </c>
      <c r="AQ1388" s="567">
        <v>1387</v>
      </c>
    </row>
    <row r="1389" spans="35:43" x14ac:dyDescent="0.25">
      <c r="AI1389" s="278" t="str">
        <f t="shared" si="23"/>
        <v>42186Παν (Θ) 18400Sκ18</v>
      </c>
      <c r="AJ1389" s="287">
        <v>42186</v>
      </c>
      <c r="AK1389" s="280" t="s">
        <v>1141</v>
      </c>
      <c r="AL1389" s="281">
        <v>400</v>
      </c>
      <c r="AM1389" s="282" t="s">
        <v>360</v>
      </c>
      <c r="AN1389" s="283" t="s">
        <v>906</v>
      </c>
      <c r="AO1389" s="283" t="s">
        <v>1641</v>
      </c>
      <c r="AP1389" s="283">
        <v>12</v>
      </c>
      <c r="AQ1389" s="567">
        <v>1388</v>
      </c>
    </row>
    <row r="1390" spans="35:43" x14ac:dyDescent="0.25">
      <c r="AI1390" s="278" t="str">
        <f t="shared" si="23"/>
        <v>42186Παν (Θ) 18400Dκ18</v>
      </c>
      <c r="AJ1390" s="287">
        <v>42186</v>
      </c>
      <c r="AK1390" s="280" t="s">
        <v>1141</v>
      </c>
      <c r="AL1390" s="281">
        <v>400</v>
      </c>
      <c r="AM1390" s="282" t="s">
        <v>360</v>
      </c>
      <c r="AN1390" s="283" t="s">
        <v>913</v>
      </c>
      <c r="AO1390" s="283" t="s">
        <v>1641</v>
      </c>
      <c r="AP1390" s="283">
        <v>20</v>
      </c>
      <c r="AQ1390" s="567">
        <v>1389</v>
      </c>
    </row>
    <row r="1391" spans="35:43" x14ac:dyDescent="0.25">
      <c r="AI1391" s="278" t="str">
        <f t="shared" si="23"/>
        <v>42191ITF (ΟΑ ΚΕΡΚΥΡΑΣ)220Sα18</v>
      </c>
      <c r="AJ1391" s="672">
        <v>42191</v>
      </c>
      <c r="AK1391" s="280" t="s">
        <v>967</v>
      </c>
      <c r="AL1391" s="281">
        <v>220</v>
      </c>
      <c r="AM1391" s="282" t="s">
        <v>315</v>
      </c>
      <c r="AN1391" s="283" t="s">
        <v>906</v>
      </c>
      <c r="AO1391" s="283" t="s">
        <v>1637</v>
      </c>
      <c r="AP1391" s="283">
        <v>8</v>
      </c>
      <c r="AQ1391" s="567">
        <v>1390</v>
      </c>
    </row>
    <row r="1392" spans="35:43" x14ac:dyDescent="0.25">
      <c r="AI1392" s="278" t="str">
        <f t="shared" si="23"/>
        <v>42191ITF (ΟΑ ΚΕΡΚΥΡΑΣ)220Dα18</v>
      </c>
      <c r="AJ1392" s="672">
        <v>42191</v>
      </c>
      <c r="AK1392" s="280" t="s">
        <v>967</v>
      </c>
      <c r="AL1392" s="281">
        <v>220</v>
      </c>
      <c r="AM1392" s="282" t="s">
        <v>315</v>
      </c>
      <c r="AN1392" s="283" t="s">
        <v>913</v>
      </c>
      <c r="AO1392" s="283" t="s">
        <v>1637</v>
      </c>
      <c r="AP1392" s="283">
        <v>16</v>
      </c>
      <c r="AQ1392" s="567">
        <v>1391</v>
      </c>
    </row>
    <row r="1393" spans="35:43" x14ac:dyDescent="0.25">
      <c r="AI1393" s="278" t="str">
        <f t="shared" si="23"/>
        <v>42191ITF (ΟΑ ΚΕΡΚΥΡΑΣ)220Sκ18</v>
      </c>
      <c r="AJ1393" s="287">
        <v>42191</v>
      </c>
      <c r="AK1393" s="280" t="s">
        <v>967</v>
      </c>
      <c r="AL1393" s="281">
        <v>220</v>
      </c>
      <c r="AM1393" s="282" t="s">
        <v>315</v>
      </c>
      <c r="AN1393" s="283" t="s">
        <v>906</v>
      </c>
      <c r="AO1393" s="283" t="s">
        <v>1641</v>
      </c>
      <c r="AP1393" s="283">
        <v>12</v>
      </c>
      <c r="AQ1393" s="567">
        <v>1392</v>
      </c>
    </row>
    <row r="1394" spans="35:43" x14ac:dyDescent="0.25">
      <c r="AI1394" s="278" t="str">
        <f t="shared" si="23"/>
        <v>42191ITF (ΟΑ ΚΕΡΚΥΡΑΣ)220Dκ18</v>
      </c>
      <c r="AJ1394" s="672">
        <v>42191</v>
      </c>
      <c r="AK1394" s="280" t="s">
        <v>967</v>
      </c>
      <c r="AL1394" s="281">
        <v>220</v>
      </c>
      <c r="AM1394" s="282" t="s">
        <v>315</v>
      </c>
      <c r="AN1394" s="283" t="s">
        <v>913</v>
      </c>
      <c r="AO1394" s="283" t="s">
        <v>1641</v>
      </c>
      <c r="AP1394" s="283">
        <v>20</v>
      </c>
      <c r="AQ1394" s="567">
        <v>1393</v>
      </c>
    </row>
    <row r="1395" spans="35:43" x14ac:dyDescent="0.25">
      <c r="AI1395" s="278" t="str">
        <f t="shared" si="23"/>
        <v>42191TE (HASKOVO)15Sκ16</v>
      </c>
      <c r="AJ1395" s="287">
        <v>42191</v>
      </c>
      <c r="AK1395" s="280" t="s">
        <v>1072</v>
      </c>
      <c r="AL1395" s="281">
        <v>15</v>
      </c>
      <c r="AM1395" s="282" t="s">
        <v>1699</v>
      </c>
      <c r="AN1395" s="283" t="s">
        <v>906</v>
      </c>
      <c r="AO1395" s="283" t="s">
        <v>1640</v>
      </c>
      <c r="AP1395" s="283">
        <v>11</v>
      </c>
      <c r="AQ1395" s="567">
        <v>1394</v>
      </c>
    </row>
    <row r="1396" spans="35:43" x14ac:dyDescent="0.25">
      <c r="AI1396" s="278" t="str">
        <f t="shared" si="23"/>
        <v>42198ITF (SIMACAK)14Sκ18</v>
      </c>
      <c r="AJ1396" s="672">
        <v>42198</v>
      </c>
      <c r="AK1396" s="280" t="s">
        <v>1142</v>
      </c>
      <c r="AL1396" s="281">
        <v>14</v>
      </c>
      <c r="AM1396" s="282" t="s">
        <v>908</v>
      </c>
      <c r="AN1396" s="283" t="s">
        <v>906</v>
      </c>
      <c r="AO1396" s="283" t="s">
        <v>1641</v>
      </c>
      <c r="AP1396" s="283">
        <v>12</v>
      </c>
      <c r="AQ1396" s="567">
        <v>1395</v>
      </c>
    </row>
    <row r="1397" spans="35:43" x14ac:dyDescent="0.25">
      <c r="AI1397" s="278" t="str">
        <f t="shared" si="23"/>
        <v>42198ITF (SIMACAK)14Dκ18</v>
      </c>
      <c r="AJ1397" s="672">
        <v>42198</v>
      </c>
      <c r="AK1397" s="280" t="s">
        <v>1142</v>
      </c>
      <c r="AL1397" s="281">
        <v>14</v>
      </c>
      <c r="AM1397" s="282" t="s">
        <v>908</v>
      </c>
      <c r="AN1397" s="283" t="s">
        <v>913</v>
      </c>
      <c r="AO1397" s="283" t="s">
        <v>1641</v>
      </c>
      <c r="AP1397" s="283">
        <v>20</v>
      </c>
      <c r="AQ1397" s="567">
        <v>1396</v>
      </c>
    </row>
    <row r="1398" spans="35:43" x14ac:dyDescent="0.25">
      <c r="AI1398" s="278" t="str">
        <f t="shared" si="23"/>
        <v>42198TE (VLTC KETTLE)15Sκ14</v>
      </c>
      <c r="AJ1398" s="672">
        <v>42198</v>
      </c>
      <c r="AK1398" s="280" t="s">
        <v>1143</v>
      </c>
      <c r="AL1398" s="281">
        <v>15</v>
      </c>
      <c r="AM1398" s="282" t="s">
        <v>1699</v>
      </c>
      <c r="AN1398" s="283" t="s">
        <v>906</v>
      </c>
      <c r="AO1398" s="283" t="s">
        <v>1639</v>
      </c>
      <c r="AP1398" s="283">
        <v>10</v>
      </c>
      <c r="AQ1398" s="567">
        <v>1397</v>
      </c>
    </row>
    <row r="1399" spans="35:43" x14ac:dyDescent="0.25">
      <c r="AI1399" s="278" t="str">
        <f t="shared" si="23"/>
        <v>42212TE (BALDARAN)15Sκ14</v>
      </c>
      <c r="AJ1399" s="287">
        <v>42212</v>
      </c>
      <c r="AK1399" s="280" t="s">
        <v>1144</v>
      </c>
      <c r="AL1399" s="281">
        <v>15</v>
      </c>
      <c r="AM1399" s="282" t="s">
        <v>1699</v>
      </c>
      <c r="AN1399" s="283" t="s">
        <v>906</v>
      </c>
      <c r="AO1399" s="283" t="s">
        <v>1639</v>
      </c>
      <c r="AP1399" s="283">
        <v>10</v>
      </c>
      <c r="AQ1399" s="567">
        <v>1398</v>
      </c>
    </row>
    <row r="1400" spans="35:43" x14ac:dyDescent="0.25">
      <c r="AI1400" s="278" t="str">
        <f t="shared" si="23"/>
        <v>42212TE (DEUTSCHE KREIS)15Sκ14</v>
      </c>
      <c r="AJ1400" s="672">
        <v>42212</v>
      </c>
      <c r="AK1400" s="280" t="s">
        <v>1145</v>
      </c>
      <c r="AL1400" s="281">
        <v>15</v>
      </c>
      <c r="AM1400" s="282" t="s">
        <v>1699</v>
      </c>
      <c r="AN1400" s="283" t="s">
        <v>906</v>
      </c>
      <c r="AO1400" s="283" t="s">
        <v>1639</v>
      </c>
      <c r="AP1400" s="283">
        <v>10</v>
      </c>
      <c r="AQ1400" s="567">
        <v>1399</v>
      </c>
    </row>
    <row r="1401" spans="35:43" x14ac:dyDescent="0.25">
      <c r="AI1401" s="278" t="str">
        <f t="shared" si="23"/>
        <v>42219TE (CRNA REKA)15Sα16</v>
      </c>
      <c r="AJ1401" s="287">
        <v>42219</v>
      </c>
      <c r="AK1401" s="280" t="s">
        <v>1146</v>
      </c>
      <c r="AL1401" s="281">
        <v>15</v>
      </c>
      <c r="AM1401" s="282" t="s">
        <v>1699</v>
      </c>
      <c r="AN1401" s="283" t="s">
        <v>906</v>
      </c>
      <c r="AO1401" s="283" t="s">
        <v>1636</v>
      </c>
      <c r="AP1401" s="283">
        <v>7</v>
      </c>
      <c r="AQ1401" s="567">
        <v>1400</v>
      </c>
    </row>
    <row r="1402" spans="35:43" x14ac:dyDescent="0.25">
      <c r="AI1402" s="278" t="str">
        <f t="shared" si="23"/>
        <v>42219TE (CRNA REKA)15Dα16</v>
      </c>
      <c r="AJ1402" s="287">
        <v>42219</v>
      </c>
      <c r="AK1402" s="280" t="s">
        <v>1146</v>
      </c>
      <c r="AL1402" s="281">
        <v>15</v>
      </c>
      <c r="AM1402" s="282" t="s">
        <v>1699</v>
      </c>
      <c r="AN1402" s="283" t="s">
        <v>913</v>
      </c>
      <c r="AO1402" s="283" t="s">
        <v>1636</v>
      </c>
      <c r="AP1402" s="283">
        <v>15</v>
      </c>
      <c r="AQ1402" s="567">
        <v>1401</v>
      </c>
    </row>
    <row r="1403" spans="35:43" x14ac:dyDescent="0.25">
      <c r="AI1403" s="278" t="str">
        <f t="shared" si="23"/>
        <v>42219TE (CRNA REKA)15Sκ16</v>
      </c>
      <c r="AJ1403" s="287">
        <v>42219</v>
      </c>
      <c r="AK1403" s="280" t="s">
        <v>1146</v>
      </c>
      <c r="AL1403" s="281">
        <v>15</v>
      </c>
      <c r="AM1403" s="282" t="s">
        <v>1699</v>
      </c>
      <c r="AN1403" s="283" t="s">
        <v>906</v>
      </c>
      <c r="AO1403" s="283" t="s">
        <v>1640</v>
      </c>
      <c r="AP1403" s="283">
        <v>11</v>
      </c>
      <c r="AQ1403" s="567">
        <v>1402</v>
      </c>
    </row>
    <row r="1404" spans="35:43" x14ac:dyDescent="0.25">
      <c r="AI1404" s="278" t="str">
        <f t="shared" si="23"/>
        <v>42226ITF (COPERNICUS)14Sκ18</v>
      </c>
      <c r="AJ1404" s="287">
        <v>42226</v>
      </c>
      <c r="AK1404" s="280" t="s">
        <v>1147</v>
      </c>
      <c r="AL1404" s="281">
        <v>14</v>
      </c>
      <c r="AM1404" s="282" t="s">
        <v>908</v>
      </c>
      <c r="AN1404" s="283" t="s">
        <v>906</v>
      </c>
      <c r="AO1404" s="283" t="s">
        <v>1641</v>
      </c>
      <c r="AP1404" s="283">
        <v>12</v>
      </c>
      <c r="AQ1404" s="567">
        <v>1403</v>
      </c>
    </row>
    <row r="1405" spans="35:43" x14ac:dyDescent="0.25">
      <c r="AI1405" s="278" t="str">
        <f t="shared" si="23"/>
        <v>42226ITF (DEMA CUP)14Sα18</v>
      </c>
      <c r="AJ1405" s="287">
        <v>42226</v>
      </c>
      <c r="AK1405" s="280" t="s">
        <v>1148</v>
      </c>
      <c r="AL1405" s="281">
        <v>14</v>
      </c>
      <c r="AM1405" s="282" t="s">
        <v>908</v>
      </c>
      <c r="AN1405" s="283" t="s">
        <v>906</v>
      </c>
      <c r="AO1405" s="283" t="s">
        <v>1637</v>
      </c>
      <c r="AP1405" s="283">
        <v>8</v>
      </c>
      <c r="AQ1405" s="567">
        <v>1404</v>
      </c>
    </row>
    <row r="1406" spans="35:43" x14ac:dyDescent="0.25">
      <c r="AI1406" s="278" t="str">
        <f t="shared" si="23"/>
        <v>42226TE (ΟΑ ΚΙΛΚΙΣ)153Sα16</v>
      </c>
      <c r="AJ1406" s="287">
        <v>42226</v>
      </c>
      <c r="AK1406" s="280" t="s">
        <v>989</v>
      </c>
      <c r="AL1406" s="281">
        <v>153</v>
      </c>
      <c r="AM1406" s="282" t="s">
        <v>316</v>
      </c>
      <c r="AN1406" s="283" t="s">
        <v>906</v>
      </c>
      <c r="AO1406" s="283" t="s">
        <v>1636</v>
      </c>
      <c r="AP1406" s="283">
        <v>7</v>
      </c>
      <c r="AQ1406" s="567">
        <v>1405</v>
      </c>
    </row>
    <row r="1407" spans="35:43" x14ac:dyDescent="0.25">
      <c r="AI1407" s="278" t="str">
        <f t="shared" si="23"/>
        <v>42226TE (ΟΑ ΚΙΛΚΙΣ)153Dα16</v>
      </c>
      <c r="AJ1407" s="287">
        <v>42226</v>
      </c>
      <c r="AK1407" s="280" t="s">
        <v>989</v>
      </c>
      <c r="AL1407" s="281">
        <v>153</v>
      </c>
      <c r="AM1407" s="282" t="s">
        <v>316</v>
      </c>
      <c r="AN1407" s="283" t="s">
        <v>913</v>
      </c>
      <c r="AO1407" s="283" t="s">
        <v>1636</v>
      </c>
      <c r="AP1407" s="283">
        <v>15</v>
      </c>
      <c r="AQ1407" s="567">
        <v>1406</v>
      </c>
    </row>
    <row r="1408" spans="35:43" x14ac:dyDescent="0.25">
      <c r="AI1408" s="278" t="str">
        <f t="shared" si="23"/>
        <v>42226TE (ΟΑ ΚΙΛΚΙΣ)153Sκ16</v>
      </c>
      <c r="AJ1408" s="287">
        <v>42226</v>
      </c>
      <c r="AK1408" s="280" t="s">
        <v>989</v>
      </c>
      <c r="AL1408" s="281">
        <v>153</v>
      </c>
      <c r="AM1408" s="282" t="s">
        <v>316</v>
      </c>
      <c r="AN1408" s="283" t="s">
        <v>906</v>
      </c>
      <c r="AO1408" s="283" t="s">
        <v>1640</v>
      </c>
      <c r="AP1408" s="283">
        <v>11</v>
      </c>
      <c r="AQ1408" s="567">
        <v>1407</v>
      </c>
    </row>
    <row r="1409" spans="35:43" x14ac:dyDescent="0.25">
      <c r="AI1409" s="278" t="str">
        <f t="shared" si="23"/>
        <v>42226TE (ΟΑ ΚΙΛΚΙΣ)153Dκ16</v>
      </c>
      <c r="AJ1409" s="287">
        <v>42226</v>
      </c>
      <c r="AK1409" s="280" t="s">
        <v>989</v>
      </c>
      <c r="AL1409" s="281">
        <v>153</v>
      </c>
      <c r="AM1409" s="282" t="s">
        <v>316</v>
      </c>
      <c r="AN1409" s="283" t="s">
        <v>913</v>
      </c>
      <c r="AO1409" s="283" t="s">
        <v>1640</v>
      </c>
      <c r="AP1409" s="283">
        <v>19</v>
      </c>
      <c r="AQ1409" s="567">
        <v>1408</v>
      </c>
    </row>
    <row r="1410" spans="35:43" x14ac:dyDescent="0.25">
      <c r="AI1410" s="278" t="str">
        <f t="shared" si="23"/>
        <v>42233ITF (JUG OPEN)14Sα18</v>
      </c>
      <c r="AJ1410" s="287">
        <v>42233</v>
      </c>
      <c r="AK1410" s="280" t="s">
        <v>1149</v>
      </c>
      <c r="AL1410" s="281">
        <v>14</v>
      </c>
      <c r="AM1410" s="282" t="s">
        <v>908</v>
      </c>
      <c r="AN1410" s="283" t="s">
        <v>906</v>
      </c>
      <c r="AO1410" s="283" t="s">
        <v>1637</v>
      </c>
      <c r="AP1410" s="283">
        <v>8</v>
      </c>
      <c r="AQ1410" s="567">
        <v>1409</v>
      </c>
    </row>
    <row r="1411" spans="35:43" x14ac:dyDescent="0.25">
      <c r="AI1411" s="278" t="str">
        <f t="shared" ref="AI1411:AI1474" si="24">AJ1411&amp;AK1411&amp;AL1411&amp;AN1411&amp;AO1411</f>
        <v>42233ITF (JUG OPEN)14Dα18</v>
      </c>
      <c r="AJ1411" s="287">
        <v>42233</v>
      </c>
      <c r="AK1411" s="280" t="s">
        <v>1149</v>
      </c>
      <c r="AL1411" s="281">
        <v>14</v>
      </c>
      <c r="AM1411" s="282" t="s">
        <v>908</v>
      </c>
      <c r="AN1411" s="283" t="s">
        <v>913</v>
      </c>
      <c r="AO1411" s="283" t="s">
        <v>1637</v>
      </c>
      <c r="AP1411" s="283">
        <v>16</v>
      </c>
      <c r="AQ1411" s="567">
        <v>1410</v>
      </c>
    </row>
    <row r="1412" spans="35:43" x14ac:dyDescent="0.25">
      <c r="AI1412" s="278" t="str">
        <f t="shared" si="24"/>
        <v>42233ITF (LTA MAASEIK)14Sκ18</v>
      </c>
      <c r="AJ1412" s="287">
        <v>42233</v>
      </c>
      <c r="AK1412" s="280" t="s">
        <v>1150</v>
      </c>
      <c r="AL1412" s="281">
        <v>14</v>
      </c>
      <c r="AM1412" s="282" t="s">
        <v>908</v>
      </c>
      <c r="AN1412" s="283" t="s">
        <v>906</v>
      </c>
      <c r="AO1412" s="283" t="s">
        <v>1641</v>
      </c>
      <c r="AP1412" s="283">
        <v>12</v>
      </c>
      <c r="AQ1412" s="567">
        <v>1411</v>
      </c>
    </row>
    <row r="1413" spans="35:43" x14ac:dyDescent="0.25">
      <c r="AI1413" s="278" t="str">
        <f t="shared" si="24"/>
        <v>42233ITF (VILA DO CONDE)14Sα18</v>
      </c>
      <c r="AJ1413" s="287">
        <v>42233</v>
      </c>
      <c r="AK1413" s="280" t="s">
        <v>1151</v>
      </c>
      <c r="AL1413" s="281">
        <v>14</v>
      </c>
      <c r="AM1413" s="282" t="s">
        <v>908</v>
      </c>
      <c r="AN1413" s="283" t="s">
        <v>906</v>
      </c>
      <c r="AO1413" s="283" t="s">
        <v>1637</v>
      </c>
      <c r="AP1413" s="283">
        <v>8</v>
      </c>
      <c r="AQ1413" s="567">
        <v>1412</v>
      </c>
    </row>
    <row r="1414" spans="35:43" x14ac:dyDescent="0.25">
      <c r="AI1414" s="278" t="str">
        <f t="shared" si="24"/>
        <v>42233TE (ΟΑ ΚΟΥΦΑΛΙΩΝ)154Sα16</v>
      </c>
      <c r="AJ1414" s="287">
        <v>42233</v>
      </c>
      <c r="AK1414" s="280" t="s">
        <v>992</v>
      </c>
      <c r="AL1414" s="281">
        <v>154</v>
      </c>
      <c r="AM1414" s="282" t="s">
        <v>578</v>
      </c>
      <c r="AN1414" s="283" t="s">
        <v>906</v>
      </c>
      <c r="AO1414" s="283" t="s">
        <v>1636</v>
      </c>
      <c r="AP1414" s="283">
        <v>7</v>
      </c>
      <c r="AQ1414" s="567">
        <v>1413</v>
      </c>
    </row>
    <row r="1415" spans="35:43" x14ac:dyDescent="0.25">
      <c r="AI1415" s="278" t="str">
        <f t="shared" si="24"/>
        <v>42233TE (ΟΑ ΚΟΥΦΑΛΙΩΝ)154Dα16</v>
      </c>
      <c r="AJ1415" s="287">
        <v>42233</v>
      </c>
      <c r="AK1415" s="280" t="s">
        <v>992</v>
      </c>
      <c r="AL1415" s="281">
        <v>154</v>
      </c>
      <c r="AM1415" s="282" t="s">
        <v>578</v>
      </c>
      <c r="AN1415" s="283" t="s">
        <v>913</v>
      </c>
      <c r="AO1415" s="283" t="s">
        <v>1636</v>
      </c>
      <c r="AP1415" s="283">
        <v>15</v>
      </c>
      <c r="AQ1415" s="567">
        <v>1414</v>
      </c>
    </row>
    <row r="1416" spans="35:43" x14ac:dyDescent="0.25">
      <c r="AI1416" s="278" t="str">
        <f t="shared" si="24"/>
        <v>42233TE (ΟΑ ΚΟΥΦΑΛΙΩΝ)154Sκ16</v>
      </c>
      <c r="AJ1416" s="287">
        <v>42233</v>
      </c>
      <c r="AK1416" s="280" t="s">
        <v>992</v>
      </c>
      <c r="AL1416" s="281">
        <v>154</v>
      </c>
      <c r="AM1416" s="282" t="s">
        <v>578</v>
      </c>
      <c r="AN1416" s="283" t="s">
        <v>906</v>
      </c>
      <c r="AO1416" s="283" t="s">
        <v>1640</v>
      </c>
      <c r="AP1416" s="283">
        <v>11</v>
      </c>
      <c r="AQ1416" s="567">
        <v>1415</v>
      </c>
    </row>
    <row r="1417" spans="35:43" x14ac:dyDescent="0.25">
      <c r="AI1417" s="278" t="str">
        <f t="shared" si="24"/>
        <v>42233TE (ΟΑ ΚΟΥΦΑΛΙΩΝ)154Dκ16</v>
      </c>
      <c r="AJ1417" s="287">
        <v>42233</v>
      </c>
      <c r="AK1417" s="280" t="s">
        <v>992</v>
      </c>
      <c r="AL1417" s="281">
        <v>154</v>
      </c>
      <c r="AM1417" s="282" t="s">
        <v>578</v>
      </c>
      <c r="AN1417" s="283" t="s">
        <v>913</v>
      </c>
      <c r="AO1417" s="283" t="s">
        <v>1640</v>
      </c>
      <c r="AP1417" s="283">
        <v>19</v>
      </c>
      <c r="AQ1417" s="567">
        <v>1416</v>
      </c>
    </row>
    <row r="1418" spans="35:43" x14ac:dyDescent="0.25">
      <c r="AI1418" s="278" t="str">
        <f t="shared" si="24"/>
        <v>42240ITF (NEOCOM)14Sα18</v>
      </c>
      <c r="AJ1418" s="287">
        <v>42240</v>
      </c>
      <c r="AK1418" s="280" t="s">
        <v>1081</v>
      </c>
      <c r="AL1418" s="281">
        <v>14</v>
      </c>
      <c r="AM1418" s="282" t="s">
        <v>908</v>
      </c>
      <c r="AN1418" s="283" t="s">
        <v>906</v>
      </c>
      <c r="AO1418" s="283" t="s">
        <v>1637</v>
      </c>
      <c r="AP1418" s="283">
        <v>8</v>
      </c>
      <c r="AQ1418" s="567">
        <v>1417</v>
      </c>
    </row>
    <row r="1419" spans="35:43" x14ac:dyDescent="0.25">
      <c r="AI1419" s="278" t="str">
        <f t="shared" si="24"/>
        <v>42240ITF (NEOCOM)14Dα18</v>
      </c>
      <c r="AJ1419" s="287">
        <v>42240</v>
      </c>
      <c r="AK1419" s="280" t="s">
        <v>1081</v>
      </c>
      <c r="AL1419" s="281">
        <v>14</v>
      </c>
      <c r="AM1419" s="282" t="s">
        <v>908</v>
      </c>
      <c r="AN1419" s="283" t="s">
        <v>913</v>
      </c>
      <c r="AO1419" s="283" t="s">
        <v>1637</v>
      </c>
      <c r="AP1419" s="283">
        <v>16</v>
      </c>
      <c r="AQ1419" s="567">
        <v>1418</v>
      </c>
    </row>
    <row r="1420" spans="35:43" x14ac:dyDescent="0.25">
      <c r="AI1420" s="278" t="str">
        <f t="shared" si="24"/>
        <v>42240TE (HUNGARO)15Sα14</v>
      </c>
      <c r="AJ1420" s="287">
        <v>42240</v>
      </c>
      <c r="AK1420" s="280" t="s">
        <v>1152</v>
      </c>
      <c r="AL1420" s="281">
        <v>15</v>
      </c>
      <c r="AM1420" s="282" t="s">
        <v>1699</v>
      </c>
      <c r="AN1420" s="283" t="s">
        <v>906</v>
      </c>
      <c r="AO1420" s="283" t="s">
        <v>1635</v>
      </c>
      <c r="AP1420" s="283">
        <v>6</v>
      </c>
      <c r="AQ1420" s="567">
        <v>1419</v>
      </c>
    </row>
    <row r="1421" spans="35:43" x14ac:dyDescent="0.25">
      <c r="AI1421" s="278" t="str">
        <f t="shared" si="24"/>
        <v>42240TE (ΟΑ ΑΡΙΔΑΙΑΣ)185Sα16</v>
      </c>
      <c r="AJ1421" s="287">
        <v>42240</v>
      </c>
      <c r="AK1421" s="280" t="s">
        <v>994</v>
      </c>
      <c r="AL1421" s="281">
        <v>185</v>
      </c>
      <c r="AM1421" s="282" t="s">
        <v>289</v>
      </c>
      <c r="AN1421" s="283" t="s">
        <v>906</v>
      </c>
      <c r="AO1421" s="283" t="s">
        <v>1636</v>
      </c>
      <c r="AP1421" s="283">
        <v>7</v>
      </c>
      <c r="AQ1421" s="567">
        <v>1420</v>
      </c>
    </row>
    <row r="1422" spans="35:43" x14ac:dyDescent="0.25">
      <c r="AI1422" s="278" t="str">
        <f t="shared" si="24"/>
        <v>42240TE (ΟΑ ΑΡΙΔΑΙΑΣ)185Dα16</v>
      </c>
      <c r="AJ1422" s="287">
        <v>42240</v>
      </c>
      <c r="AK1422" s="280" t="s">
        <v>994</v>
      </c>
      <c r="AL1422" s="281">
        <v>185</v>
      </c>
      <c r="AM1422" s="282" t="s">
        <v>289</v>
      </c>
      <c r="AN1422" s="283" t="s">
        <v>913</v>
      </c>
      <c r="AO1422" s="283" t="s">
        <v>1636</v>
      </c>
      <c r="AP1422" s="283">
        <v>15</v>
      </c>
      <c r="AQ1422" s="567">
        <v>1421</v>
      </c>
    </row>
    <row r="1423" spans="35:43" x14ac:dyDescent="0.25">
      <c r="AI1423" s="278" t="str">
        <f t="shared" si="24"/>
        <v>42240TE (ΟΑ ΑΡΙΔΑΙΑΣ)185Sκ16</v>
      </c>
      <c r="AJ1423" s="287">
        <v>42240</v>
      </c>
      <c r="AK1423" s="280" t="s">
        <v>994</v>
      </c>
      <c r="AL1423" s="281">
        <v>185</v>
      </c>
      <c r="AM1423" s="282" t="s">
        <v>289</v>
      </c>
      <c r="AN1423" s="283" t="s">
        <v>906</v>
      </c>
      <c r="AO1423" s="283" t="s">
        <v>1640</v>
      </c>
      <c r="AP1423" s="283">
        <v>11</v>
      </c>
      <c r="AQ1423" s="567">
        <v>1422</v>
      </c>
    </row>
    <row r="1424" spans="35:43" x14ac:dyDescent="0.25">
      <c r="AI1424" s="278" t="str">
        <f t="shared" si="24"/>
        <v>42240TE (ΟΑ ΑΡΙΔΑΙΑΣ)185Dκ16</v>
      </c>
      <c r="AJ1424" s="287">
        <v>42240</v>
      </c>
      <c r="AK1424" s="280" t="s">
        <v>994</v>
      </c>
      <c r="AL1424" s="281">
        <v>185</v>
      </c>
      <c r="AM1424" s="282" t="s">
        <v>289</v>
      </c>
      <c r="AN1424" s="283" t="s">
        <v>913</v>
      </c>
      <c r="AO1424" s="283" t="s">
        <v>1640</v>
      </c>
      <c r="AP1424" s="283">
        <v>19</v>
      </c>
      <c r="AQ1424" s="567">
        <v>1423</v>
      </c>
    </row>
    <row r="1425" spans="35:43" x14ac:dyDescent="0.25">
      <c r="AI1425" s="278" t="str">
        <f t="shared" si="24"/>
        <v>42247ITF (APHRODITE)14Dα18</v>
      </c>
      <c r="AJ1425" s="287">
        <v>42247</v>
      </c>
      <c r="AK1425" s="280" t="s">
        <v>1082</v>
      </c>
      <c r="AL1425" s="281">
        <v>14</v>
      </c>
      <c r="AM1425" s="282" t="s">
        <v>908</v>
      </c>
      <c r="AN1425" s="283" t="s">
        <v>913</v>
      </c>
      <c r="AO1425" s="283" t="s">
        <v>1637</v>
      </c>
      <c r="AP1425" s="283">
        <v>16</v>
      </c>
      <c r="AQ1425" s="567">
        <v>1424</v>
      </c>
    </row>
    <row r="1426" spans="35:43" x14ac:dyDescent="0.25">
      <c r="AI1426" s="278" t="str">
        <f t="shared" si="24"/>
        <v>42247ITF (APHRODITE)14Sκ18</v>
      </c>
      <c r="AJ1426" s="287">
        <v>42247</v>
      </c>
      <c r="AK1426" s="280" t="s">
        <v>1082</v>
      </c>
      <c r="AL1426" s="281">
        <v>14</v>
      </c>
      <c r="AM1426" s="282" t="s">
        <v>908</v>
      </c>
      <c r="AN1426" s="283" t="s">
        <v>906</v>
      </c>
      <c r="AO1426" s="283" t="s">
        <v>1641</v>
      </c>
      <c r="AP1426" s="283">
        <v>12</v>
      </c>
      <c r="AQ1426" s="567">
        <v>1425</v>
      </c>
    </row>
    <row r="1427" spans="35:43" x14ac:dyDescent="0.25">
      <c r="AI1427" s="278" t="str">
        <f t="shared" si="24"/>
        <v>42247ITF (APHRODITE)14Dκ18</v>
      </c>
      <c r="AJ1427" s="287">
        <v>42247</v>
      </c>
      <c r="AK1427" s="280" t="s">
        <v>1082</v>
      </c>
      <c r="AL1427" s="281">
        <v>14</v>
      </c>
      <c r="AM1427" s="282" t="s">
        <v>908</v>
      </c>
      <c r="AN1427" s="283" t="s">
        <v>913</v>
      </c>
      <c r="AO1427" s="283" t="s">
        <v>1641</v>
      </c>
      <c r="AP1427" s="283">
        <v>20</v>
      </c>
      <c r="AQ1427" s="567">
        <v>1426</v>
      </c>
    </row>
    <row r="1428" spans="35:43" x14ac:dyDescent="0.25">
      <c r="AI1428" s="278" t="str">
        <f t="shared" si="24"/>
        <v>42247TE (NATIONAL)15Sα14</v>
      </c>
      <c r="AJ1428" s="287">
        <v>42247</v>
      </c>
      <c r="AK1428" s="280" t="s">
        <v>1091</v>
      </c>
      <c r="AL1428" s="281">
        <v>15</v>
      </c>
      <c r="AM1428" s="282" t="s">
        <v>1699</v>
      </c>
      <c r="AN1428" s="283" t="s">
        <v>906</v>
      </c>
      <c r="AO1428" s="283" t="s">
        <v>1635</v>
      </c>
      <c r="AP1428" s="283">
        <v>6</v>
      </c>
      <c r="AQ1428" s="567">
        <v>1427</v>
      </c>
    </row>
    <row r="1429" spans="35:43" x14ac:dyDescent="0.25">
      <c r="AI1429" s="278" t="str">
        <f t="shared" si="24"/>
        <v>42247TE (NATIONAL)15Dα14</v>
      </c>
      <c r="AJ1429" s="287">
        <v>42247</v>
      </c>
      <c r="AK1429" s="280" t="s">
        <v>1091</v>
      </c>
      <c r="AL1429" s="281">
        <v>15</v>
      </c>
      <c r="AM1429" s="282" t="s">
        <v>1699</v>
      </c>
      <c r="AN1429" s="283" t="s">
        <v>913</v>
      </c>
      <c r="AO1429" s="283" t="s">
        <v>1635</v>
      </c>
      <c r="AP1429" s="283">
        <v>14</v>
      </c>
      <c r="AQ1429" s="567">
        <v>1428</v>
      </c>
    </row>
    <row r="1430" spans="35:43" x14ac:dyDescent="0.25">
      <c r="AI1430" s="278" t="str">
        <f t="shared" si="24"/>
        <v>42247TE (NATIONAL)15Sκ14</v>
      </c>
      <c r="AJ1430" s="287">
        <v>42247</v>
      </c>
      <c r="AK1430" s="280" t="s">
        <v>1091</v>
      </c>
      <c r="AL1430" s="281">
        <v>15</v>
      </c>
      <c r="AM1430" s="282" t="s">
        <v>1699</v>
      </c>
      <c r="AN1430" s="283" t="s">
        <v>906</v>
      </c>
      <c r="AO1430" s="283" t="s">
        <v>1639</v>
      </c>
      <c r="AP1430" s="283">
        <v>10</v>
      </c>
      <c r="AQ1430" s="567">
        <v>1429</v>
      </c>
    </row>
    <row r="1431" spans="35:43" x14ac:dyDescent="0.25">
      <c r="AI1431" s="278" t="str">
        <f t="shared" si="24"/>
        <v>42247TE (NATIONAL)15Dκ14</v>
      </c>
      <c r="AJ1431" s="287">
        <v>42247</v>
      </c>
      <c r="AK1431" s="280" t="s">
        <v>1091</v>
      </c>
      <c r="AL1431" s="281">
        <v>15</v>
      </c>
      <c r="AM1431" s="282" t="s">
        <v>1699</v>
      </c>
      <c r="AN1431" s="283" t="s">
        <v>913</v>
      </c>
      <c r="AO1431" s="283" t="s">
        <v>1639</v>
      </c>
      <c r="AP1431" s="283">
        <v>18</v>
      </c>
      <c r="AQ1431" s="567">
        <v>1430</v>
      </c>
    </row>
    <row r="1432" spans="35:43" x14ac:dyDescent="0.25">
      <c r="AI1432" s="278" t="str">
        <f t="shared" si="24"/>
        <v>42247TE (NATIONAL)15Sκ16</v>
      </c>
      <c r="AJ1432" s="287">
        <v>42247</v>
      </c>
      <c r="AK1432" s="280" t="s">
        <v>1091</v>
      </c>
      <c r="AL1432" s="281">
        <v>15</v>
      </c>
      <c r="AM1432" s="282" t="s">
        <v>1699</v>
      </c>
      <c r="AN1432" s="283" t="s">
        <v>906</v>
      </c>
      <c r="AO1432" s="283" t="s">
        <v>1640</v>
      </c>
      <c r="AP1432" s="283">
        <v>11</v>
      </c>
      <c r="AQ1432" s="567">
        <v>1431</v>
      </c>
    </row>
    <row r="1433" spans="35:43" x14ac:dyDescent="0.25">
      <c r="AI1433" s="278" t="str">
        <f t="shared" si="24"/>
        <v>42247TE (NATIONAL)15Dκ16</v>
      </c>
      <c r="AJ1433" s="287">
        <v>42247</v>
      </c>
      <c r="AK1433" s="280" t="s">
        <v>1091</v>
      </c>
      <c r="AL1433" s="281">
        <v>15</v>
      </c>
      <c r="AM1433" s="282" t="s">
        <v>1699</v>
      </c>
      <c r="AN1433" s="283" t="s">
        <v>913</v>
      </c>
      <c r="AO1433" s="283" t="s">
        <v>1640</v>
      </c>
      <c r="AP1433" s="283">
        <v>19</v>
      </c>
      <c r="AQ1433" s="567">
        <v>1432</v>
      </c>
    </row>
    <row r="1434" spans="35:43" x14ac:dyDescent="0.25">
      <c r="AI1434" s="278" t="str">
        <f t="shared" si="24"/>
        <v>42254ITF (HERODOTOU)14Dα18</v>
      </c>
      <c r="AJ1434" s="287">
        <v>42254</v>
      </c>
      <c r="AK1434" s="280" t="s">
        <v>985</v>
      </c>
      <c r="AL1434" s="281">
        <v>14</v>
      </c>
      <c r="AM1434" s="282" t="s">
        <v>908</v>
      </c>
      <c r="AN1434" s="283" t="s">
        <v>913</v>
      </c>
      <c r="AO1434" s="283" t="s">
        <v>1637</v>
      </c>
      <c r="AP1434" s="283">
        <v>16</v>
      </c>
      <c r="AQ1434" s="567">
        <v>1433</v>
      </c>
    </row>
    <row r="1435" spans="35:43" x14ac:dyDescent="0.25">
      <c r="AI1435" s="278" t="str">
        <f t="shared" si="24"/>
        <v>42254ITF (HERODOTOU)14Sκ18</v>
      </c>
      <c r="AJ1435" s="287">
        <v>42254</v>
      </c>
      <c r="AK1435" s="280" t="s">
        <v>985</v>
      </c>
      <c r="AL1435" s="281">
        <v>14</v>
      </c>
      <c r="AM1435" s="282" t="s">
        <v>908</v>
      </c>
      <c r="AN1435" s="283" t="s">
        <v>906</v>
      </c>
      <c r="AO1435" s="283" t="s">
        <v>1641</v>
      </c>
      <c r="AP1435" s="283">
        <v>12</v>
      </c>
      <c r="AQ1435" s="567">
        <v>1434</v>
      </c>
    </row>
    <row r="1436" spans="35:43" x14ac:dyDescent="0.25">
      <c r="AI1436" s="278" t="str">
        <f t="shared" si="24"/>
        <v>42257Ε2γ (Β)130Sα12</v>
      </c>
      <c r="AJ1436" s="287">
        <v>42257</v>
      </c>
      <c r="AK1436" s="280" t="s">
        <v>1153</v>
      </c>
      <c r="AL1436" s="281">
        <v>130</v>
      </c>
      <c r="AM1436" s="282" t="s">
        <v>200</v>
      </c>
      <c r="AN1436" s="283" t="s">
        <v>906</v>
      </c>
      <c r="AO1436" s="283" t="s">
        <v>1634</v>
      </c>
      <c r="AP1436" s="283">
        <v>5</v>
      </c>
      <c r="AQ1436" s="567">
        <v>1435</v>
      </c>
    </row>
    <row r="1437" spans="35:43" x14ac:dyDescent="0.25">
      <c r="AI1437" s="278" t="str">
        <f t="shared" si="24"/>
        <v>42257Ε2γ (Β)130Dα12</v>
      </c>
      <c r="AJ1437" s="287">
        <v>42257</v>
      </c>
      <c r="AK1437" s="280" t="s">
        <v>1153</v>
      </c>
      <c r="AL1437" s="281">
        <v>130</v>
      </c>
      <c r="AM1437" s="282" t="s">
        <v>200</v>
      </c>
      <c r="AN1437" s="283" t="s">
        <v>913</v>
      </c>
      <c r="AO1437" s="283" t="s">
        <v>1634</v>
      </c>
      <c r="AP1437" s="283">
        <v>13</v>
      </c>
      <c r="AQ1437" s="567">
        <v>1436</v>
      </c>
    </row>
    <row r="1438" spans="35:43" x14ac:dyDescent="0.25">
      <c r="AI1438" s="278" t="str">
        <f t="shared" si="24"/>
        <v>42257Ε2γ (Β)130Sα16</v>
      </c>
      <c r="AJ1438" s="287">
        <v>42257</v>
      </c>
      <c r="AK1438" s="280" t="s">
        <v>1153</v>
      </c>
      <c r="AL1438" s="281">
        <v>130</v>
      </c>
      <c r="AM1438" s="282" t="s">
        <v>200</v>
      </c>
      <c r="AN1438" s="283" t="s">
        <v>906</v>
      </c>
      <c r="AO1438" s="283" t="s">
        <v>1636</v>
      </c>
      <c r="AP1438" s="283">
        <v>7</v>
      </c>
      <c r="AQ1438" s="567">
        <v>1439</v>
      </c>
    </row>
    <row r="1439" spans="35:43" x14ac:dyDescent="0.25">
      <c r="AI1439" s="278" t="str">
        <f t="shared" si="24"/>
        <v>42257Ε2γ (Β)130Dα16</v>
      </c>
      <c r="AJ1439" s="287">
        <v>42257</v>
      </c>
      <c r="AK1439" s="280" t="s">
        <v>1153</v>
      </c>
      <c r="AL1439" s="281">
        <v>130</v>
      </c>
      <c r="AM1439" s="282" t="s">
        <v>200</v>
      </c>
      <c r="AN1439" s="283" t="s">
        <v>913</v>
      </c>
      <c r="AO1439" s="283" t="s">
        <v>1636</v>
      </c>
      <c r="AP1439" s="283">
        <v>15</v>
      </c>
      <c r="AQ1439" s="567">
        <v>1440</v>
      </c>
    </row>
    <row r="1440" spans="35:43" x14ac:dyDescent="0.25">
      <c r="AI1440" s="278" t="str">
        <f t="shared" si="24"/>
        <v>42257Ε2γ (Β)130Sκ12</v>
      </c>
      <c r="AJ1440" s="287">
        <v>42257</v>
      </c>
      <c r="AK1440" s="280" t="s">
        <v>1153</v>
      </c>
      <c r="AL1440" s="281">
        <v>130</v>
      </c>
      <c r="AM1440" s="282" t="s">
        <v>200</v>
      </c>
      <c r="AN1440" s="283" t="s">
        <v>906</v>
      </c>
      <c r="AO1440" s="283" t="s">
        <v>1638</v>
      </c>
      <c r="AP1440" s="283">
        <v>9</v>
      </c>
      <c r="AQ1440" s="567">
        <v>1441</v>
      </c>
    </row>
    <row r="1441" spans="35:43" x14ac:dyDescent="0.25">
      <c r="AI1441" s="278" t="str">
        <f t="shared" si="24"/>
        <v>42257Ε2γ (Β)130Dκ12</v>
      </c>
      <c r="AJ1441" s="287">
        <v>42257</v>
      </c>
      <c r="AK1441" s="280" t="s">
        <v>1153</v>
      </c>
      <c r="AL1441" s="281">
        <v>130</v>
      </c>
      <c r="AM1441" s="282" t="s">
        <v>200</v>
      </c>
      <c r="AN1441" s="283" t="s">
        <v>913</v>
      </c>
      <c r="AO1441" s="283" t="s">
        <v>1638</v>
      </c>
      <c r="AP1441" s="283">
        <v>17</v>
      </c>
      <c r="AQ1441" s="567">
        <v>1442</v>
      </c>
    </row>
    <row r="1442" spans="35:43" x14ac:dyDescent="0.25">
      <c r="AI1442" s="278" t="str">
        <f t="shared" si="24"/>
        <v>42257Ε2γ (Β)130Sκ16</v>
      </c>
      <c r="AJ1442" s="287">
        <v>42257</v>
      </c>
      <c r="AK1442" s="280" t="s">
        <v>1153</v>
      </c>
      <c r="AL1442" s="281">
        <v>130</v>
      </c>
      <c r="AM1442" s="282" t="s">
        <v>200</v>
      </c>
      <c r="AN1442" s="283" t="s">
        <v>906</v>
      </c>
      <c r="AO1442" s="283" t="s">
        <v>1640</v>
      </c>
      <c r="AP1442" s="283">
        <v>11</v>
      </c>
      <c r="AQ1442" s="567">
        <v>1445</v>
      </c>
    </row>
    <row r="1443" spans="35:43" x14ac:dyDescent="0.25">
      <c r="AI1443" s="278" t="str">
        <f t="shared" si="24"/>
        <v>42257Ε2γ (Β)130Dκ16</v>
      </c>
      <c r="AJ1443" s="287">
        <v>42257</v>
      </c>
      <c r="AK1443" s="280" t="s">
        <v>1153</v>
      </c>
      <c r="AL1443" s="281">
        <v>130</v>
      </c>
      <c r="AM1443" s="282" t="s">
        <v>200</v>
      </c>
      <c r="AN1443" s="283" t="s">
        <v>913</v>
      </c>
      <c r="AO1443" s="283" t="s">
        <v>1640</v>
      </c>
      <c r="AP1443" s="283">
        <v>19</v>
      </c>
      <c r="AQ1443" s="567">
        <v>1446</v>
      </c>
    </row>
    <row r="1444" spans="35:43" x14ac:dyDescent="0.25">
      <c r="AI1444" s="278" t="str">
        <f t="shared" si="24"/>
        <v>42257Ε2γ (Β)151Sα14</v>
      </c>
      <c r="AJ1444" s="287">
        <v>42257</v>
      </c>
      <c r="AK1444" s="280" t="s">
        <v>1153</v>
      </c>
      <c r="AL1444" s="281">
        <v>151</v>
      </c>
      <c r="AM1444" s="282" t="s">
        <v>302</v>
      </c>
      <c r="AN1444" s="283" t="s">
        <v>906</v>
      </c>
      <c r="AO1444" s="283" t="s">
        <v>1635</v>
      </c>
      <c r="AP1444" s="283">
        <v>6</v>
      </c>
      <c r="AQ1444" s="567">
        <v>1437</v>
      </c>
    </row>
    <row r="1445" spans="35:43" x14ac:dyDescent="0.25">
      <c r="AI1445" s="278" t="str">
        <f t="shared" si="24"/>
        <v>42257Ε2γ (Β)151Dα14</v>
      </c>
      <c r="AJ1445" s="287">
        <v>42257</v>
      </c>
      <c r="AK1445" s="280" t="s">
        <v>1153</v>
      </c>
      <c r="AL1445" s="281">
        <v>151</v>
      </c>
      <c r="AM1445" s="282" t="s">
        <v>302</v>
      </c>
      <c r="AN1445" s="283" t="s">
        <v>913</v>
      </c>
      <c r="AO1445" s="283" t="s">
        <v>1635</v>
      </c>
      <c r="AP1445" s="283">
        <v>14</v>
      </c>
      <c r="AQ1445" s="567">
        <v>1438</v>
      </c>
    </row>
    <row r="1446" spans="35:43" x14ac:dyDescent="0.25">
      <c r="AI1446" s="278" t="str">
        <f t="shared" si="24"/>
        <v>42257Ε2γ (Β)151Sκ14</v>
      </c>
      <c r="AJ1446" s="287">
        <v>42257</v>
      </c>
      <c r="AK1446" s="280" t="s">
        <v>1153</v>
      </c>
      <c r="AL1446" s="281">
        <v>151</v>
      </c>
      <c r="AM1446" s="282" t="s">
        <v>302</v>
      </c>
      <c r="AN1446" s="283" t="s">
        <v>906</v>
      </c>
      <c r="AO1446" s="283" t="s">
        <v>1639</v>
      </c>
      <c r="AP1446" s="283">
        <v>10</v>
      </c>
      <c r="AQ1446" s="567">
        <v>1443</v>
      </c>
    </row>
    <row r="1447" spans="35:43" x14ac:dyDescent="0.25">
      <c r="AI1447" s="278" t="str">
        <f t="shared" si="24"/>
        <v>42257Ε2γ (Β)151Dκ14</v>
      </c>
      <c r="AJ1447" s="287">
        <v>42257</v>
      </c>
      <c r="AK1447" s="280" t="s">
        <v>1153</v>
      </c>
      <c r="AL1447" s="281">
        <v>151</v>
      </c>
      <c r="AM1447" s="282" t="s">
        <v>302</v>
      </c>
      <c r="AN1447" s="283" t="s">
        <v>913</v>
      </c>
      <c r="AO1447" s="283" t="s">
        <v>1639</v>
      </c>
      <c r="AP1447" s="283">
        <v>18</v>
      </c>
      <c r="AQ1447" s="567">
        <v>1444</v>
      </c>
    </row>
    <row r="1448" spans="35:43" x14ac:dyDescent="0.25">
      <c r="AI1448" s="278" t="str">
        <f t="shared" si="24"/>
        <v>42257Ε2γ (Θ)374Sα12</v>
      </c>
      <c r="AJ1448" s="287">
        <v>42257</v>
      </c>
      <c r="AK1448" s="280" t="s">
        <v>1063</v>
      </c>
      <c r="AL1448" s="281">
        <v>374</v>
      </c>
      <c r="AM1448" s="282" t="s">
        <v>208</v>
      </c>
      <c r="AN1448" s="283" t="s">
        <v>906</v>
      </c>
      <c r="AO1448" s="283" t="s">
        <v>1634</v>
      </c>
      <c r="AP1448" s="283">
        <v>5</v>
      </c>
      <c r="AQ1448" s="567">
        <v>1447</v>
      </c>
    </row>
    <row r="1449" spans="35:43" x14ac:dyDescent="0.25">
      <c r="AI1449" s="278" t="str">
        <f t="shared" si="24"/>
        <v>42257Ε2γ (Θ)374Dα12</v>
      </c>
      <c r="AJ1449" s="287">
        <v>42257</v>
      </c>
      <c r="AK1449" s="280" t="s">
        <v>1063</v>
      </c>
      <c r="AL1449" s="281">
        <v>374</v>
      </c>
      <c r="AM1449" s="282" t="s">
        <v>208</v>
      </c>
      <c r="AN1449" s="283" t="s">
        <v>913</v>
      </c>
      <c r="AO1449" s="283" t="s">
        <v>1634</v>
      </c>
      <c r="AP1449" s="283">
        <v>13</v>
      </c>
      <c r="AQ1449" s="567">
        <v>1448</v>
      </c>
    </row>
    <row r="1450" spans="35:43" x14ac:dyDescent="0.25">
      <c r="AI1450" s="278" t="str">
        <f t="shared" si="24"/>
        <v>42257Ε2γ (Θ)374Sκ12</v>
      </c>
      <c r="AJ1450" s="287">
        <v>42257</v>
      </c>
      <c r="AK1450" s="280" t="s">
        <v>1063</v>
      </c>
      <c r="AL1450" s="281">
        <v>374</v>
      </c>
      <c r="AM1450" s="282" t="s">
        <v>208</v>
      </c>
      <c r="AN1450" s="283" t="s">
        <v>906</v>
      </c>
      <c r="AO1450" s="283" t="s">
        <v>1638</v>
      </c>
      <c r="AP1450" s="283">
        <v>9</v>
      </c>
      <c r="AQ1450" s="567">
        <v>1453</v>
      </c>
    </row>
    <row r="1451" spans="35:43" x14ac:dyDescent="0.25">
      <c r="AI1451" s="278" t="str">
        <f t="shared" si="24"/>
        <v>42257Ε2γ (Θ)374Dκ12</v>
      </c>
      <c r="AJ1451" s="287">
        <v>42257</v>
      </c>
      <c r="AK1451" s="280" t="s">
        <v>1063</v>
      </c>
      <c r="AL1451" s="281">
        <v>374</v>
      </c>
      <c r="AM1451" s="282" t="s">
        <v>208</v>
      </c>
      <c r="AN1451" s="283" t="s">
        <v>913</v>
      </c>
      <c r="AO1451" s="283" t="s">
        <v>1638</v>
      </c>
      <c r="AP1451" s="283">
        <v>17</v>
      </c>
      <c r="AQ1451" s="567">
        <v>1454</v>
      </c>
    </row>
    <row r="1452" spans="35:43" x14ac:dyDescent="0.25">
      <c r="AI1452" s="278" t="str">
        <f t="shared" si="24"/>
        <v>42257Ε2γ (Θ)398Sα14</v>
      </c>
      <c r="AJ1452" s="287">
        <v>42257</v>
      </c>
      <c r="AK1452" s="280" t="s">
        <v>1063</v>
      </c>
      <c r="AL1452" s="281">
        <v>398</v>
      </c>
      <c r="AM1452" s="282" t="s">
        <v>337</v>
      </c>
      <c r="AN1452" s="283" t="s">
        <v>906</v>
      </c>
      <c r="AO1452" s="283" t="s">
        <v>1635</v>
      </c>
      <c r="AP1452" s="283">
        <v>6</v>
      </c>
      <c r="AQ1452" s="567">
        <v>1449</v>
      </c>
    </row>
    <row r="1453" spans="35:43" x14ac:dyDescent="0.25">
      <c r="AI1453" s="278" t="str">
        <f t="shared" si="24"/>
        <v>42257Ε2γ (Θ)398Dα14</v>
      </c>
      <c r="AJ1453" s="287">
        <v>42257</v>
      </c>
      <c r="AK1453" s="280" t="s">
        <v>1063</v>
      </c>
      <c r="AL1453" s="281">
        <v>398</v>
      </c>
      <c r="AM1453" s="282" t="s">
        <v>337</v>
      </c>
      <c r="AN1453" s="283" t="s">
        <v>913</v>
      </c>
      <c r="AO1453" s="283" t="s">
        <v>1635</v>
      </c>
      <c r="AP1453" s="283">
        <v>14</v>
      </c>
      <c r="AQ1453" s="567">
        <v>1450</v>
      </c>
    </row>
    <row r="1454" spans="35:43" x14ac:dyDescent="0.25">
      <c r="AI1454" s="278" t="str">
        <f t="shared" si="24"/>
        <v>42257Ε2γ (Θ)398Sα16</v>
      </c>
      <c r="AJ1454" s="287">
        <v>42257</v>
      </c>
      <c r="AK1454" s="280" t="s">
        <v>1063</v>
      </c>
      <c r="AL1454" s="281">
        <v>398</v>
      </c>
      <c r="AM1454" s="282" t="s">
        <v>337</v>
      </c>
      <c r="AN1454" s="283" t="s">
        <v>906</v>
      </c>
      <c r="AO1454" s="283" t="s">
        <v>1636</v>
      </c>
      <c r="AP1454" s="283">
        <v>7</v>
      </c>
      <c r="AQ1454" s="567">
        <v>1451</v>
      </c>
    </row>
    <row r="1455" spans="35:43" x14ac:dyDescent="0.25">
      <c r="AI1455" s="278" t="str">
        <f t="shared" si="24"/>
        <v>42257Ε2γ (Θ)398Dα16</v>
      </c>
      <c r="AJ1455" s="287">
        <v>42257</v>
      </c>
      <c r="AK1455" s="280" t="s">
        <v>1063</v>
      </c>
      <c r="AL1455" s="281">
        <v>398</v>
      </c>
      <c r="AM1455" s="282" t="s">
        <v>337</v>
      </c>
      <c r="AN1455" s="283" t="s">
        <v>913</v>
      </c>
      <c r="AO1455" s="283" t="s">
        <v>1636</v>
      </c>
      <c r="AP1455" s="283">
        <v>15</v>
      </c>
      <c r="AQ1455" s="567">
        <v>1452</v>
      </c>
    </row>
    <row r="1456" spans="35:43" x14ac:dyDescent="0.25">
      <c r="AI1456" s="278" t="str">
        <f t="shared" si="24"/>
        <v>42257Ε2γ (Θ)398Sκ14</v>
      </c>
      <c r="AJ1456" s="287">
        <v>42257</v>
      </c>
      <c r="AK1456" s="280" t="s">
        <v>1063</v>
      </c>
      <c r="AL1456" s="281">
        <v>398</v>
      </c>
      <c r="AM1456" s="282" t="s">
        <v>337</v>
      </c>
      <c r="AN1456" s="283" t="s">
        <v>906</v>
      </c>
      <c r="AO1456" s="283" t="s">
        <v>1639</v>
      </c>
      <c r="AP1456" s="283">
        <v>10</v>
      </c>
      <c r="AQ1456" s="567">
        <v>1455</v>
      </c>
    </row>
    <row r="1457" spans="35:43" x14ac:dyDescent="0.25">
      <c r="AI1457" s="278" t="str">
        <f t="shared" si="24"/>
        <v>42257Ε2γ (Θ)398Dκ14</v>
      </c>
      <c r="AJ1457" s="287">
        <v>42257</v>
      </c>
      <c r="AK1457" s="280" t="s">
        <v>1063</v>
      </c>
      <c r="AL1457" s="281">
        <v>398</v>
      </c>
      <c r="AM1457" s="282" t="s">
        <v>337</v>
      </c>
      <c r="AN1457" s="283" t="s">
        <v>913</v>
      </c>
      <c r="AO1457" s="283" t="s">
        <v>1639</v>
      </c>
      <c r="AP1457" s="283">
        <v>18</v>
      </c>
      <c r="AQ1457" s="567">
        <v>1456</v>
      </c>
    </row>
    <row r="1458" spans="35:43" x14ac:dyDescent="0.25">
      <c r="AI1458" s="278" t="str">
        <f t="shared" si="24"/>
        <v>42257Ε2γ (Θ)398Sκ16</v>
      </c>
      <c r="AJ1458" s="287">
        <v>42257</v>
      </c>
      <c r="AK1458" s="280" t="s">
        <v>1063</v>
      </c>
      <c r="AL1458" s="281">
        <v>398</v>
      </c>
      <c r="AM1458" s="282" t="s">
        <v>337</v>
      </c>
      <c r="AN1458" s="283" t="s">
        <v>906</v>
      </c>
      <c r="AO1458" s="283" t="s">
        <v>1640</v>
      </c>
      <c r="AP1458" s="283">
        <v>11</v>
      </c>
      <c r="AQ1458" s="567">
        <v>1457</v>
      </c>
    </row>
    <row r="1459" spans="35:43" x14ac:dyDescent="0.25">
      <c r="AI1459" s="278" t="str">
        <f t="shared" si="24"/>
        <v>42257Ε2γ (Θ)398Dκ16</v>
      </c>
      <c r="AJ1459" s="287">
        <v>42257</v>
      </c>
      <c r="AK1459" s="280" t="s">
        <v>1063</v>
      </c>
      <c r="AL1459" s="281">
        <v>398</v>
      </c>
      <c r="AM1459" s="282" t="s">
        <v>337</v>
      </c>
      <c r="AN1459" s="283" t="s">
        <v>913</v>
      </c>
      <c r="AO1459" s="283" t="s">
        <v>1640</v>
      </c>
      <c r="AP1459" s="283">
        <v>19</v>
      </c>
      <c r="AQ1459" s="567">
        <v>1458</v>
      </c>
    </row>
    <row r="1460" spans="35:43" x14ac:dyDescent="0.25">
      <c r="AI1460" s="278" t="str">
        <f t="shared" si="24"/>
        <v>42261ITF (NATIONAL)14Sα18</v>
      </c>
      <c r="AJ1460" s="287">
        <v>42261</v>
      </c>
      <c r="AK1460" s="280" t="s">
        <v>1154</v>
      </c>
      <c r="AL1460" s="281">
        <v>14</v>
      </c>
      <c r="AM1460" s="282" t="s">
        <v>908</v>
      </c>
      <c r="AN1460" s="283" t="s">
        <v>906</v>
      </c>
      <c r="AO1460" s="283" t="s">
        <v>1637</v>
      </c>
      <c r="AP1460" s="283">
        <v>8</v>
      </c>
      <c r="AQ1460" s="567">
        <v>1459</v>
      </c>
    </row>
    <row r="1461" spans="35:43" x14ac:dyDescent="0.25">
      <c r="AI1461" s="278" t="str">
        <f t="shared" si="24"/>
        <v>42261ITF (NATIONAL)14Dα18</v>
      </c>
      <c r="AJ1461" s="287">
        <v>42261</v>
      </c>
      <c r="AK1461" s="280" t="s">
        <v>1154</v>
      </c>
      <c r="AL1461" s="281">
        <v>14</v>
      </c>
      <c r="AM1461" s="282" t="s">
        <v>908</v>
      </c>
      <c r="AN1461" s="283" t="s">
        <v>913</v>
      </c>
      <c r="AO1461" s="283" t="s">
        <v>1637</v>
      </c>
      <c r="AP1461" s="283">
        <v>16</v>
      </c>
      <c r="AQ1461" s="567">
        <v>1460</v>
      </c>
    </row>
    <row r="1462" spans="35:43" x14ac:dyDescent="0.25">
      <c r="AI1462" s="278" t="str">
        <f t="shared" si="24"/>
        <v>42261ITF (NATIONAL)14Sκ18</v>
      </c>
      <c r="AJ1462" s="287">
        <v>42261</v>
      </c>
      <c r="AK1462" s="280" t="s">
        <v>1154</v>
      </c>
      <c r="AL1462" s="281">
        <v>14</v>
      </c>
      <c r="AM1462" s="282" t="s">
        <v>908</v>
      </c>
      <c r="AN1462" s="283" t="s">
        <v>906</v>
      </c>
      <c r="AO1462" s="283" t="s">
        <v>1641</v>
      </c>
      <c r="AP1462" s="283">
        <v>12</v>
      </c>
      <c r="AQ1462" s="567">
        <v>1461</v>
      </c>
    </row>
    <row r="1463" spans="35:43" x14ac:dyDescent="0.25">
      <c r="AI1463" s="278" t="str">
        <f t="shared" si="24"/>
        <v>42261ITF (NATIONAL)14Dκ18</v>
      </c>
      <c r="AJ1463" s="287">
        <v>42261</v>
      </c>
      <c r="AK1463" s="280" t="s">
        <v>1154</v>
      </c>
      <c r="AL1463" s="281">
        <v>14</v>
      </c>
      <c r="AM1463" s="282" t="s">
        <v>908</v>
      </c>
      <c r="AN1463" s="283" t="s">
        <v>913</v>
      </c>
      <c r="AO1463" s="283" t="s">
        <v>1641</v>
      </c>
      <c r="AP1463" s="283">
        <v>20</v>
      </c>
      <c r="AQ1463" s="567">
        <v>1462</v>
      </c>
    </row>
    <row r="1464" spans="35:43" x14ac:dyDescent="0.25">
      <c r="AI1464" s="278" t="str">
        <f t="shared" si="24"/>
        <v>42272Ε1γ (Δ)217Sα12</v>
      </c>
      <c r="AJ1464" s="287">
        <v>42272</v>
      </c>
      <c r="AK1464" s="280" t="s">
        <v>1155</v>
      </c>
      <c r="AL1464" s="281">
        <v>217</v>
      </c>
      <c r="AM1464" s="282" t="s">
        <v>290</v>
      </c>
      <c r="AN1464" s="283" t="s">
        <v>906</v>
      </c>
      <c r="AO1464" s="283" t="s">
        <v>1634</v>
      </c>
      <c r="AP1464" s="283">
        <v>5</v>
      </c>
      <c r="AQ1464" s="567">
        <v>1463</v>
      </c>
    </row>
    <row r="1465" spans="35:43" x14ac:dyDescent="0.25">
      <c r="AI1465" s="278" t="str">
        <f t="shared" si="24"/>
        <v>42272Ε1γ (Δ)217Dα12</v>
      </c>
      <c r="AJ1465" s="287">
        <v>42272</v>
      </c>
      <c r="AK1465" s="280" t="s">
        <v>1155</v>
      </c>
      <c r="AL1465" s="281">
        <v>217</v>
      </c>
      <c r="AM1465" s="282" t="s">
        <v>290</v>
      </c>
      <c r="AN1465" s="283" t="s">
        <v>913</v>
      </c>
      <c r="AO1465" s="283" t="s">
        <v>1634</v>
      </c>
      <c r="AP1465" s="283">
        <v>13</v>
      </c>
      <c r="AQ1465" s="567">
        <v>1464</v>
      </c>
    </row>
    <row r="1466" spans="35:43" x14ac:dyDescent="0.25">
      <c r="AI1466" s="278" t="str">
        <f t="shared" si="24"/>
        <v>42272Ε1γ (Δ)217Sκ12</v>
      </c>
      <c r="AJ1466" s="287">
        <v>42272</v>
      </c>
      <c r="AK1466" s="280" t="s">
        <v>1155</v>
      </c>
      <c r="AL1466" s="281">
        <v>217</v>
      </c>
      <c r="AM1466" s="282" t="s">
        <v>290</v>
      </c>
      <c r="AN1466" s="283" t="s">
        <v>906</v>
      </c>
      <c r="AO1466" s="283" t="s">
        <v>1638</v>
      </c>
      <c r="AP1466" s="283">
        <v>9</v>
      </c>
      <c r="AQ1466" s="567">
        <v>1465</v>
      </c>
    </row>
    <row r="1467" spans="35:43" x14ac:dyDescent="0.25">
      <c r="AI1467" s="278" t="str">
        <f t="shared" si="24"/>
        <v>42272Ε1γ (Ε)204Sα14</v>
      </c>
      <c r="AJ1467" s="287">
        <v>42272</v>
      </c>
      <c r="AK1467" s="280" t="s">
        <v>1156</v>
      </c>
      <c r="AL1467" s="281">
        <v>204</v>
      </c>
      <c r="AM1467" s="282" t="s">
        <v>138</v>
      </c>
      <c r="AN1467" s="283" t="s">
        <v>906</v>
      </c>
      <c r="AO1467" s="283" t="s">
        <v>1635</v>
      </c>
      <c r="AP1467" s="283">
        <v>6</v>
      </c>
      <c r="AQ1467" s="567">
        <v>1466</v>
      </c>
    </row>
    <row r="1468" spans="35:43" x14ac:dyDescent="0.25">
      <c r="AI1468" s="278" t="str">
        <f t="shared" si="24"/>
        <v>42272Ε1γ (Ε)204Sα16</v>
      </c>
      <c r="AJ1468" s="287">
        <v>42272</v>
      </c>
      <c r="AK1468" s="280" t="s">
        <v>1156</v>
      </c>
      <c r="AL1468" s="281">
        <v>204</v>
      </c>
      <c r="AM1468" s="282" t="s">
        <v>138</v>
      </c>
      <c r="AN1468" s="283" t="s">
        <v>906</v>
      </c>
      <c r="AO1468" s="283" t="s">
        <v>1636</v>
      </c>
      <c r="AP1468" s="283">
        <v>7</v>
      </c>
      <c r="AQ1468" s="567">
        <v>1467</v>
      </c>
    </row>
    <row r="1469" spans="35:43" x14ac:dyDescent="0.25">
      <c r="AI1469" s="278" t="str">
        <f t="shared" si="24"/>
        <v>42272Ε1γ (Ε)204Dα16</v>
      </c>
      <c r="AJ1469" s="287">
        <v>42272</v>
      </c>
      <c r="AK1469" s="280" t="s">
        <v>1156</v>
      </c>
      <c r="AL1469" s="281">
        <v>204</v>
      </c>
      <c r="AM1469" s="282" t="s">
        <v>138</v>
      </c>
      <c r="AN1469" s="283" t="s">
        <v>913</v>
      </c>
      <c r="AO1469" s="283" t="s">
        <v>1636</v>
      </c>
      <c r="AP1469" s="283">
        <v>15</v>
      </c>
      <c r="AQ1469" s="567">
        <v>1468</v>
      </c>
    </row>
    <row r="1470" spans="35:43" x14ac:dyDescent="0.25">
      <c r="AI1470" s="278" t="str">
        <f t="shared" si="24"/>
        <v>42272Ε1γ (Ε)204Sκ14</v>
      </c>
      <c r="AJ1470" s="287">
        <v>42272</v>
      </c>
      <c r="AK1470" s="280" t="s">
        <v>1156</v>
      </c>
      <c r="AL1470" s="281">
        <v>204</v>
      </c>
      <c r="AM1470" s="282" t="s">
        <v>138</v>
      </c>
      <c r="AN1470" s="283" t="s">
        <v>906</v>
      </c>
      <c r="AO1470" s="283" t="s">
        <v>1639</v>
      </c>
      <c r="AP1470" s="283">
        <v>10</v>
      </c>
      <c r="AQ1470" s="567">
        <v>1469</v>
      </c>
    </row>
    <row r="1471" spans="35:43" x14ac:dyDescent="0.25">
      <c r="AI1471" s="278" t="str">
        <f t="shared" si="24"/>
        <v>42272Ε1γ (Ε)204Sκ16</v>
      </c>
      <c r="AJ1471" s="287">
        <v>42272</v>
      </c>
      <c r="AK1471" s="280" t="s">
        <v>1156</v>
      </c>
      <c r="AL1471" s="281">
        <v>204</v>
      </c>
      <c r="AM1471" s="282" t="s">
        <v>138</v>
      </c>
      <c r="AN1471" s="283" t="s">
        <v>906</v>
      </c>
      <c r="AO1471" s="283" t="s">
        <v>1640</v>
      </c>
      <c r="AP1471" s="283">
        <v>11</v>
      </c>
      <c r="AQ1471" s="567">
        <v>1470</v>
      </c>
    </row>
    <row r="1472" spans="35:43" x14ac:dyDescent="0.25">
      <c r="AI1472" s="278" t="str">
        <f t="shared" si="24"/>
        <v>42272Ε1γ (Ε)204Dκ16</v>
      </c>
      <c r="AJ1472" s="287">
        <v>42272</v>
      </c>
      <c r="AK1472" s="280" t="s">
        <v>1156</v>
      </c>
      <c r="AL1472" s="281">
        <v>204</v>
      </c>
      <c r="AM1472" s="282" t="s">
        <v>138</v>
      </c>
      <c r="AN1472" s="283" t="s">
        <v>913</v>
      </c>
      <c r="AO1472" s="283" t="s">
        <v>1640</v>
      </c>
      <c r="AP1472" s="283">
        <v>19</v>
      </c>
      <c r="AQ1472" s="567">
        <v>1471</v>
      </c>
    </row>
    <row r="1473" spans="35:43" x14ac:dyDescent="0.25">
      <c r="AI1473" s="278" t="str">
        <f t="shared" si="24"/>
        <v>42280Ε3γ (Α)2Sα12</v>
      </c>
      <c r="AJ1473" s="287">
        <v>42280</v>
      </c>
      <c r="AK1473" s="280" t="s">
        <v>1015</v>
      </c>
      <c r="AL1473" s="281">
        <v>2</v>
      </c>
      <c r="AM1473" s="282" t="s">
        <v>1702</v>
      </c>
      <c r="AN1473" s="283" t="s">
        <v>906</v>
      </c>
      <c r="AO1473" s="283" t="s">
        <v>1634</v>
      </c>
      <c r="AP1473" s="283">
        <v>5</v>
      </c>
      <c r="AQ1473" s="567">
        <v>1472</v>
      </c>
    </row>
    <row r="1474" spans="35:43" x14ac:dyDescent="0.25">
      <c r="AI1474" s="278" t="str">
        <f t="shared" si="24"/>
        <v>42280Ε3γ (Α)2Sα14</v>
      </c>
      <c r="AJ1474" s="287">
        <v>42280</v>
      </c>
      <c r="AK1474" s="280" t="s">
        <v>1015</v>
      </c>
      <c r="AL1474" s="281">
        <v>2</v>
      </c>
      <c r="AM1474" s="282" t="s">
        <v>1702</v>
      </c>
      <c r="AN1474" s="283" t="s">
        <v>906</v>
      </c>
      <c r="AO1474" s="283" t="s">
        <v>1635</v>
      </c>
      <c r="AP1474" s="283">
        <v>6</v>
      </c>
      <c r="AQ1474" s="567">
        <v>1473</v>
      </c>
    </row>
    <row r="1475" spans="35:43" x14ac:dyDescent="0.25">
      <c r="AI1475" s="278" t="str">
        <f t="shared" ref="AI1475:AI1538" si="25">AJ1475&amp;AK1475&amp;AL1475&amp;AN1475&amp;AO1475</f>
        <v>42280Ε3γ (Α)2Sα16</v>
      </c>
      <c r="AJ1475" s="287">
        <v>42280</v>
      </c>
      <c r="AK1475" s="280" t="s">
        <v>1015</v>
      </c>
      <c r="AL1475" s="281">
        <v>2</v>
      </c>
      <c r="AM1475" s="282" t="s">
        <v>1702</v>
      </c>
      <c r="AN1475" s="283" t="s">
        <v>906</v>
      </c>
      <c r="AO1475" s="283" t="s">
        <v>1636</v>
      </c>
      <c r="AP1475" s="283">
        <v>7</v>
      </c>
      <c r="AQ1475" s="567">
        <v>1474</v>
      </c>
    </row>
    <row r="1476" spans="35:43" x14ac:dyDescent="0.25">
      <c r="AI1476" s="278" t="str">
        <f t="shared" si="25"/>
        <v>42280Ε3γ (Α)2Sκ12</v>
      </c>
      <c r="AJ1476" s="287">
        <v>42280</v>
      </c>
      <c r="AK1476" s="280" t="s">
        <v>1015</v>
      </c>
      <c r="AL1476" s="281">
        <v>2</v>
      </c>
      <c r="AM1476" s="282" t="s">
        <v>1702</v>
      </c>
      <c r="AN1476" s="283" t="s">
        <v>906</v>
      </c>
      <c r="AO1476" s="283" t="s">
        <v>1638</v>
      </c>
      <c r="AP1476" s="283">
        <v>9</v>
      </c>
      <c r="AQ1476" s="567">
        <v>1475</v>
      </c>
    </row>
    <row r="1477" spans="35:43" x14ac:dyDescent="0.25">
      <c r="AI1477" s="278" t="str">
        <f t="shared" si="25"/>
        <v>42280Ε3γ (Α)2Sκ14</v>
      </c>
      <c r="AJ1477" s="287">
        <v>42280</v>
      </c>
      <c r="AK1477" s="280" t="s">
        <v>1015</v>
      </c>
      <c r="AL1477" s="281">
        <v>2</v>
      </c>
      <c r="AM1477" s="282" t="s">
        <v>1702</v>
      </c>
      <c r="AN1477" s="283" t="s">
        <v>906</v>
      </c>
      <c r="AO1477" s="283" t="s">
        <v>1639</v>
      </c>
      <c r="AP1477" s="283">
        <v>10</v>
      </c>
      <c r="AQ1477" s="567">
        <v>1476</v>
      </c>
    </row>
    <row r="1478" spans="35:43" x14ac:dyDescent="0.25">
      <c r="AI1478" s="278" t="str">
        <f t="shared" si="25"/>
        <v>42280Ε3γ (Α)2Sκ16</v>
      </c>
      <c r="AJ1478" s="287">
        <v>42280</v>
      </c>
      <c r="AK1478" s="280" t="s">
        <v>1015</v>
      </c>
      <c r="AL1478" s="281">
        <v>2</v>
      </c>
      <c r="AM1478" s="282" t="s">
        <v>1702</v>
      </c>
      <c r="AN1478" s="283" t="s">
        <v>906</v>
      </c>
      <c r="AO1478" s="283" t="s">
        <v>1640</v>
      </c>
      <c r="AP1478" s="283">
        <v>11</v>
      </c>
      <c r="AQ1478" s="567">
        <v>1477</v>
      </c>
    </row>
    <row r="1479" spans="35:43" x14ac:dyDescent="0.25">
      <c r="AI1479" s="278" t="str">
        <f t="shared" si="25"/>
        <v>42280Ε3γ (Β)3Sα12</v>
      </c>
      <c r="AJ1479" s="287">
        <v>42280</v>
      </c>
      <c r="AK1479" s="280" t="s">
        <v>1016</v>
      </c>
      <c r="AL1479" s="281">
        <v>3</v>
      </c>
      <c r="AM1479" s="282" t="s">
        <v>1703</v>
      </c>
      <c r="AN1479" s="283" t="s">
        <v>906</v>
      </c>
      <c r="AO1479" s="283" t="s">
        <v>1634</v>
      </c>
      <c r="AP1479" s="283">
        <v>5</v>
      </c>
      <c r="AQ1479" s="567">
        <v>1478</v>
      </c>
    </row>
    <row r="1480" spans="35:43" x14ac:dyDescent="0.25">
      <c r="AI1480" s="278" t="str">
        <f t="shared" si="25"/>
        <v>42280Ε3γ (Β)3Sα14</v>
      </c>
      <c r="AJ1480" s="287">
        <v>42280</v>
      </c>
      <c r="AK1480" s="280" t="s">
        <v>1016</v>
      </c>
      <c r="AL1480" s="281">
        <v>3</v>
      </c>
      <c r="AM1480" s="282" t="s">
        <v>1703</v>
      </c>
      <c r="AN1480" s="283" t="s">
        <v>906</v>
      </c>
      <c r="AO1480" s="283" t="s">
        <v>1635</v>
      </c>
      <c r="AP1480" s="283">
        <v>6</v>
      </c>
      <c r="AQ1480" s="567">
        <v>1479</v>
      </c>
    </row>
    <row r="1481" spans="35:43" x14ac:dyDescent="0.25">
      <c r="AI1481" s="278" t="str">
        <f t="shared" si="25"/>
        <v>42280Ε3γ (Β)3Sα16</v>
      </c>
      <c r="AJ1481" s="287">
        <v>42280</v>
      </c>
      <c r="AK1481" s="280" t="s">
        <v>1016</v>
      </c>
      <c r="AL1481" s="281">
        <v>3</v>
      </c>
      <c r="AM1481" s="282" t="s">
        <v>1703</v>
      </c>
      <c r="AN1481" s="283" t="s">
        <v>906</v>
      </c>
      <c r="AO1481" s="283" t="s">
        <v>1636</v>
      </c>
      <c r="AP1481" s="283">
        <v>7</v>
      </c>
      <c r="AQ1481" s="567">
        <v>1480</v>
      </c>
    </row>
    <row r="1482" spans="35:43" x14ac:dyDescent="0.25">
      <c r="AI1482" s="278" t="str">
        <f t="shared" si="25"/>
        <v>42280Ε3γ (Β)3Sκ12</v>
      </c>
      <c r="AJ1482" s="287">
        <v>42280</v>
      </c>
      <c r="AK1482" s="280" t="s">
        <v>1016</v>
      </c>
      <c r="AL1482" s="281">
        <v>3</v>
      </c>
      <c r="AM1482" s="282" t="s">
        <v>1703</v>
      </c>
      <c r="AN1482" s="283" t="s">
        <v>906</v>
      </c>
      <c r="AO1482" s="283" t="s">
        <v>1638</v>
      </c>
      <c r="AP1482" s="283">
        <v>9</v>
      </c>
      <c r="AQ1482" s="567">
        <v>1481</v>
      </c>
    </row>
    <row r="1483" spans="35:43" x14ac:dyDescent="0.25">
      <c r="AI1483" s="278" t="str">
        <f t="shared" si="25"/>
        <v>42280Ε3γ (Β)3Sκ14</v>
      </c>
      <c r="AJ1483" s="287">
        <v>42280</v>
      </c>
      <c r="AK1483" s="280" t="s">
        <v>1016</v>
      </c>
      <c r="AL1483" s="281">
        <v>3</v>
      </c>
      <c r="AM1483" s="282" t="s">
        <v>1703</v>
      </c>
      <c r="AN1483" s="283" t="s">
        <v>906</v>
      </c>
      <c r="AO1483" s="283" t="s">
        <v>1639</v>
      </c>
      <c r="AP1483" s="283">
        <v>10</v>
      </c>
      <c r="AQ1483" s="567">
        <v>1482</v>
      </c>
    </row>
    <row r="1484" spans="35:43" x14ac:dyDescent="0.25">
      <c r="AI1484" s="278" t="str">
        <f t="shared" si="25"/>
        <v>42280Ε3γ (Β)3Sκ16</v>
      </c>
      <c r="AJ1484" s="287">
        <v>42280</v>
      </c>
      <c r="AK1484" s="280" t="s">
        <v>1016</v>
      </c>
      <c r="AL1484" s="281">
        <v>3</v>
      </c>
      <c r="AM1484" s="282" t="s">
        <v>1703</v>
      </c>
      <c r="AN1484" s="283" t="s">
        <v>906</v>
      </c>
      <c r="AO1484" s="283" t="s">
        <v>1640</v>
      </c>
      <c r="AP1484" s="283">
        <v>11</v>
      </c>
      <c r="AQ1484" s="567">
        <v>1483</v>
      </c>
    </row>
    <row r="1485" spans="35:43" x14ac:dyDescent="0.25">
      <c r="AI1485" s="278" t="str">
        <f t="shared" si="25"/>
        <v>42280Ε3γ (Γ)4Sα12</v>
      </c>
      <c r="AJ1485" s="287">
        <v>42280</v>
      </c>
      <c r="AK1485" s="280" t="s">
        <v>1017</v>
      </c>
      <c r="AL1485" s="281">
        <v>4</v>
      </c>
      <c r="AM1485" s="282" t="s">
        <v>1704</v>
      </c>
      <c r="AN1485" s="283" t="s">
        <v>906</v>
      </c>
      <c r="AO1485" s="283" t="s">
        <v>1634</v>
      </c>
      <c r="AP1485" s="283">
        <v>5</v>
      </c>
      <c r="AQ1485" s="567">
        <v>1484</v>
      </c>
    </row>
    <row r="1486" spans="35:43" x14ac:dyDescent="0.25">
      <c r="AI1486" s="278" t="str">
        <f t="shared" si="25"/>
        <v>42280Ε3γ (Γ)4Sα14</v>
      </c>
      <c r="AJ1486" s="287">
        <v>42280</v>
      </c>
      <c r="AK1486" s="280" t="s">
        <v>1017</v>
      </c>
      <c r="AL1486" s="281">
        <v>4</v>
      </c>
      <c r="AM1486" s="282" t="s">
        <v>1704</v>
      </c>
      <c r="AN1486" s="283" t="s">
        <v>906</v>
      </c>
      <c r="AO1486" s="283" t="s">
        <v>1635</v>
      </c>
      <c r="AP1486" s="283">
        <v>6</v>
      </c>
      <c r="AQ1486" s="567">
        <v>1485</v>
      </c>
    </row>
    <row r="1487" spans="35:43" x14ac:dyDescent="0.25">
      <c r="AI1487" s="278" t="str">
        <f t="shared" si="25"/>
        <v>42280Ε3γ (Γ)4Sκ12</v>
      </c>
      <c r="AJ1487" s="287">
        <v>42280</v>
      </c>
      <c r="AK1487" s="280" t="s">
        <v>1017</v>
      </c>
      <c r="AL1487" s="281">
        <v>4</v>
      </c>
      <c r="AM1487" s="282" t="s">
        <v>1704</v>
      </c>
      <c r="AN1487" s="283" t="s">
        <v>906</v>
      </c>
      <c r="AO1487" s="283" t="s">
        <v>1638</v>
      </c>
      <c r="AP1487" s="283">
        <v>9</v>
      </c>
      <c r="AQ1487" s="567">
        <v>1486</v>
      </c>
    </row>
    <row r="1488" spans="35:43" x14ac:dyDescent="0.25">
      <c r="AI1488" s="278" t="str">
        <f t="shared" si="25"/>
        <v>42280Ε3γ (Γ)4Sκ14</v>
      </c>
      <c r="AJ1488" s="287">
        <v>42280</v>
      </c>
      <c r="AK1488" s="280" t="s">
        <v>1017</v>
      </c>
      <c r="AL1488" s="281">
        <v>4</v>
      </c>
      <c r="AM1488" s="282" t="s">
        <v>1704</v>
      </c>
      <c r="AN1488" s="283" t="s">
        <v>906</v>
      </c>
      <c r="AO1488" s="283" t="s">
        <v>1639</v>
      </c>
      <c r="AP1488" s="283">
        <v>10</v>
      </c>
      <c r="AQ1488" s="567">
        <v>1487</v>
      </c>
    </row>
    <row r="1489" spans="35:43" x14ac:dyDescent="0.25">
      <c r="AI1489" s="278" t="str">
        <f t="shared" si="25"/>
        <v>42280Ε3γ (Γ)4Sκ16</v>
      </c>
      <c r="AJ1489" s="287">
        <v>42280</v>
      </c>
      <c r="AK1489" s="280" t="s">
        <v>1017</v>
      </c>
      <c r="AL1489" s="281">
        <v>4</v>
      </c>
      <c r="AM1489" s="282" t="s">
        <v>1704</v>
      </c>
      <c r="AN1489" s="283" t="s">
        <v>906</v>
      </c>
      <c r="AO1489" s="283" t="s">
        <v>1640</v>
      </c>
      <c r="AP1489" s="283">
        <v>11</v>
      </c>
      <c r="AQ1489" s="567">
        <v>1488</v>
      </c>
    </row>
    <row r="1490" spans="35:43" x14ac:dyDescent="0.25">
      <c r="AI1490" s="278" t="str">
        <f t="shared" si="25"/>
        <v>42280Ε3γ (Δ)5Sα12</v>
      </c>
      <c r="AJ1490" s="287">
        <v>42280</v>
      </c>
      <c r="AK1490" s="280" t="s">
        <v>1018</v>
      </c>
      <c r="AL1490" s="281">
        <v>5</v>
      </c>
      <c r="AM1490" s="282" t="s">
        <v>1705</v>
      </c>
      <c r="AN1490" s="283" t="s">
        <v>906</v>
      </c>
      <c r="AO1490" s="283" t="s">
        <v>1634</v>
      </c>
      <c r="AP1490" s="283">
        <v>5</v>
      </c>
      <c r="AQ1490" s="567">
        <v>1489</v>
      </c>
    </row>
    <row r="1491" spans="35:43" x14ac:dyDescent="0.25">
      <c r="AI1491" s="278" t="str">
        <f t="shared" si="25"/>
        <v>42280Ε3γ (Δ)5Sα14</v>
      </c>
      <c r="AJ1491" s="287">
        <v>42280</v>
      </c>
      <c r="AK1491" s="280" t="s">
        <v>1018</v>
      </c>
      <c r="AL1491" s="281">
        <v>5</v>
      </c>
      <c r="AM1491" s="282" t="s">
        <v>1705</v>
      </c>
      <c r="AN1491" s="283" t="s">
        <v>906</v>
      </c>
      <c r="AO1491" s="283" t="s">
        <v>1635</v>
      </c>
      <c r="AP1491" s="283">
        <v>6</v>
      </c>
      <c r="AQ1491" s="567">
        <v>1490</v>
      </c>
    </row>
    <row r="1492" spans="35:43" x14ac:dyDescent="0.25">
      <c r="AI1492" s="278" t="str">
        <f t="shared" si="25"/>
        <v>42280Ε3γ (Δ)5Sα16</v>
      </c>
      <c r="AJ1492" s="287">
        <v>42280</v>
      </c>
      <c r="AK1492" s="280" t="s">
        <v>1018</v>
      </c>
      <c r="AL1492" s="281">
        <v>5</v>
      </c>
      <c r="AM1492" s="282" t="s">
        <v>1705</v>
      </c>
      <c r="AN1492" s="283" t="s">
        <v>906</v>
      </c>
      <c r="AO1492" s="283" t="s">
        <v>1636</v>
      </c>
      <c r="AP1492" s="283">
        <v>7</v>
      </c>
      <c r="AQ1492" s="567">
        <v>1491</v>
      </c>
    </row>
    <row r="1493" spans="35:43" x14ac:dyDescent="0.25">
      <c r="AI1493" s="278" t="str">
        <f t="shared" si="25"/>
        <v>42280Ε3γ (Δ)5Sκ14</v>
      </c>
      <c r="AJ1493" s="287">
        <v>42280</v>
      </c>
      <c r="AK1493" s="280" t="s">
        <v>1018</v>
      </c>
      <c r="AL1493" s="281">
        <v>5</v>
      </c>
      <c r="AM1493" s="282" t="s">
        <v>1705</v>
      </c>
      <c r="AN1493" s="283" t="s">
        <v>906</v>
      </c>
      <c r="AO1493" s="283" t="s">
        <v>1639</v>
      </c>
      <c r="AP1493" s="283">
        <v>10</v>
      </c>
      <c r="AQ1493" s="567">
        <v>1492</v>
      </c>
    </row>
    <row r="1494" spans="35:43" x14ac:dyDescent="0.25">
      <c r="AI1494" s="278" t="str">
        <f t="shared" si="25"/>
        <v>42280Ε3γ (Ε)6Sα12</v>
      </c>
      <c r="AJ1494" s="287">
        <v>42280</v>
      </c>
      <c r="AK1494" s="280" t="s">
        <v>1019</v>
      </c>
      <c r="AL1494" s="281">
        <v>6</v>
      </c>
      <c r="AM1494" s="282" t="s">
        <v>1706</v>
      </c>
      <c r="AN1494" s="283" t="s">
        <v>906</v>
      </c>
      <c r="AO1494" s="283" t="s">
        <v>1634</v>
      </c>
      <c r="AP1494" s="283">
        <v>5</v>
      </c>
      <c r="AQ1494" s="567">
        <v>1493</v>
      </c>
    </row>
    <row r="1495" spans="35:43" x14ac:dyDescent="0.25">
      <c r="AI1495" s="278" t="str">
        <f t="shared" si="25"/>
        <v>42280Ε3γ (Ε)6Sα14</v>
      </c>
      <c r="AJ1495" s="287">
        <v>42280</v>
      </c>
      <c r="AK1495" s="280" t="s">
        <v>1019</v>
      </c>
      <c r="AL1495" s="281">
        <v>6</v>
      </c>
      <c r="AM1495" s="282" t="s">
        <v>1706</v>
      </c>
      <c r="AN1495" s="283" t="s">
        <v>906</v>
      </c>
      <c r="AO1495" s="283" t="s">
        <v>1635</v>
      </c>
      <c r="AP1495" s="283">
        <v>6</v>
      </c>
      <c r="AQ1495" s="567">
        <v>1494</v>
      </c>
    </row>
    <row r="1496" spans="35:43" x14ac:dyDescent="0.25">
      <c r="AI1496" s="278" t="str">
        <f t="shared" si="25"/>
        <v>42280Ε3γ (Ε)6Sα16</v>
      </c>
      <c r="AJ1496" s="287">
        <v>42280</v>
      </c>
      <c r="AK1496" s="280" t="s">
        <v>1019</v>
      </c>
      <c r="AL1496" s="281">
        <v>6</v>
      </c>
      <c r="AM1496" s="282" t="s">
        <v>1706</v>
      </c>
      <c r="AN1496" s="283" t="s">
        <v>906</v>
      </c>
      <c r="AO1496" s="283" t="s">
        <v>1636</v>
      </c>
      <c r="AP1496" s="283">
        <v>7</v>
      </c>
      <c r="AQ1496" s="567">
        <v>1495</v>
      </c>
    </row>
    <row r="1497" spans="35:43" x14ac:dyDescent="0.25">
      <c r="AI1497" s="278" t="str">
        <f t="shared" si="25"/>
        <v>42280Ε3γ (Ε)6Sκ12</v>
      </c>
      <c r="AJ1497" s="287">
        <v>42280</v>
      </c>
      <c r="AK1497" s="280" t="s">
        <v>1019</v>
      </c>
      <c r="AL1497" s="281">
        <v>6</v>
      </c>
      <c r="AM1497" s="282" t="s">
        <v>1706</v>
      </c>
      <c r="AN1497" s="283" t="s">
        <v>906</v>
      </c>
      <c r="AO1497" s="283" t="s">
        <v>1638</v>
      </c>
      <c r="AP1497" s="283">
        <v>9</v>
      </c>
      <c r="AQ1497" s="567">
        <v>1496</v>
      </c>
    </row>
    <row r="1498" spans="35:43" x14ac:dyDescent="0.25">
      <c r="AI1498" s="278" t="str">
        <f t="shared" si="25"/>
        <v>42280Ε3γ (Ε)6Sκ14</v>
      </c>
      <c r="AJ1498" s="287">
        <v>42280</v>
      </c>
      <c r="AK1498" s="280" t="s">
        <v>1019</v>
      </c>
      <c r="AL1498" s="281">
        <v>6</v>
      </c>
      <c r="AM1498" s="282" t="s">
        <v>1706</v>
      </c>
      <c r="AN1498" s="283" t="s">
        <v>906</v>
      </c>
      <c r="AO1498" s="283" t="s">
        <v>1639</v>
      </c>
      <c r="AP1498" s="283">
        <v>10</v>
      </c>
      <c r="AQ1498" s="567">
        <v>1497</v>
      </c>
    </row>
    <row r="1499" spans="35:43" x14ac:dyDescent="0.25">
      <c r="AI1499" s="278" t="str">
        <f t="shared" si="25"/>
        <v>42280Ε3γ (Ε)6Sκ16</v>
      </c>
      <c r="AJ1499" s="287">
        <v>42280</v>
      </c>
      <c r="AK1499" s="280" t="s">
        <v>1019</v>
      </c>
      <c r="AL1499" s="281">
        <v>6</v>
      </c>
      <c r="AM1499" s="282" t="s">
        <v>1706</v>
      </c>
      <c r="AN1499" s="283" t="s">
        <v>906</v>
      </c>
      <c r="AO1499" s="283" t="s">
        <v>1640</v>
      </c>
      <c r="AP1499" s="283">
        <v>11</v>
      </c>
      <c r="AQ1499" s="567">
        <v>1498</v>
      </c>
    </row>
    <row r="1500" spans="35:43" x14ac:dyDescent="0.25">
      <c r="AI1500" s="278" t="str">
        <f t="shared" si="25"/>
        <v>42280Ε3γ (Ζ)8Sα12</v>
      </c>
      <c r="AJ1500" s="287">
        <v>42280</v>
      </c>
      <c r="AK1500" s="280" t="s">
        <v>1020</v>
      </c>
      <c r="AL1500" s="281">
        <v>8</v>
      </c>
      <c r="AM1500" s="282" t="s">
        <v>1708</v>
      </c>
      <c r="AN1500" s="283" t="s">
        <v>906</v>
      </c>
      <c r="AO1500" s="283" t="s">
        <v>1634</v>
      </c>
      <c r="AP1500" s="283">
        <v>5</v>
      </c>
      <c r="AQ1500" s="567">
        <v>1499</v>
      </c>
    </row>
    <row r="1501" spans="35:43" x14ac:dyDescent="0.25">
      <c r="AI1501" s="278" t="str">
        <f t="shared" si="25"/>
        <v>42280Ε3γ (Ζ)8Sα14</v>
      </c>
      <c r="AJ1501" s="287">
        <v>42280</v>
      </c>
      <c r="AK1501" s="280" t="s">
        <v>1020</v>
      </c>
      <c r="AL1501" s="281">
        <v>8</v>
      </c>
      <c r="AM1501" s="282" t="s">
        <v>1708</v>
      </c>
      <c r="AN1501" s="283" t="s">
        <v>906</v>
      </c>
      <c r="AO1501" s="283" t="s">
        <v>1635</v>
      </c>
      <c r="AP1501" s="283">
        <v>6</v>
      </c>
      <c r="AQ1501" s="567">
        <v>1500</v>
      </c>
    </row>
    <row r="1502" spans="35:43" x14ac:dyDescent="0.25">
      <c r="AI1502" s="278" t="str">
        <f t="shared" si="25"/>
        <v>42280Ε3γ (Ζ)8Sα16</v>
      </c>
      <c r="AJ1502" s="287">
        <v>42280</v>
      </c>
      <c r="AK1502" s="280" t="s">
        <v>1020</v>
      </c>
      <c r="AL1502" s="281">
        <v>8</v>
      </c>
      <c r="AM1502" s="282" t="s">
        <v>1708</v>
      </c>
      <c r="AN1502" s="283" t="s">
        <v>906</v>
      </c>
      <c r="AO1502" s="283" t="s">
        <v>1636</v>
      </c>
      <c r="AP1502" s="283">
        <v>7</v>
      </c>
      <c r="AQ1502" s="567">
        <v>1501</v>
      </c>
    </row>
    <row r="1503" spans="35:43" x14ac:dyDescent="0.25">
      <c r="AI1503" s="278" t="str">
        <f t="shared" si="25"/>
        <v>42280Ε3γ (Ζ)8Sκ12</v>
      </c>
      <c r="AJ1503" s="287">
        <v>42280</v>
      </c>
      <c r="AK1503" s="280" t="s">
        <v>1020</v>
      </c>
      <c r="AL1503" s="281">
        <v>8</v>
      </c>
      <c r="AM1503" s="282" t="s">
        <v>1708</v>
      </c>
      <c r="AN1503" s="283" t="s">
        <v>906</v>
      </c>
      <c r="AO1503" s="283" t="s">
        <v>1638</v>
      </c>
      <c r="AP1503" s="283">
        <v>9</v>
      </c>
      <c r="AQ1503" s="567">
        <v>1502</v>
      </c>
    </row>
    <row r="1504" spans="35:43" x14ac:dyDescent="0.25">
      <c r="AI1504" s="278" t="str">
        <f t="shared" si="25"/>
        <v>42280Ε3γ (Ζ)8Sκ14</v>
      </c>
      <c r="AJ1504" s="287">
        <v>42280</v>
      </c>
      <c r="AK1504" s="280" t="s">
        <v>1020</v>
      </c>
      <c r="AL1504" s="281">
        <v>8</v>
      </c>
      <c r="AM1504" s="282" t="s">
        <v>1708</v>
      </c>
      <c r="AN1504" s="283" t="s">
        <v>906</v>
      </c>
      <c r="AO1504" s="283" t="s">
        <v>1639</v>
      </c>
      <c r="AP1504" s="283">
        <v>10</v>
      </c>
      <c r="AQ1504" s="567">
        <v>1503</v>
      </c>
    </row>
    <row r="1505" spans="35:43" x14ac:dyDescent="0.25">
      <c r="AI1505" s="278" t="str">
        <f t="shared" si="25"/>
        <v>42280Ε3γ (Η)9Sα12</v>
      </c>
      <c r="AJ1505" s="287">
        <v>42280</v>
      </c>
      <c r="AK1505" s="280" t="s">
        <v>1021</v>
      </c>
      <c r="AL1505" s="281">
        <v>9</v>
      </c>
      <c r="AM1505" s="282" t="s">
        <v>1709</v>
      </c>
      <c r="AN1505" s="283" t="s">
        <v>906</v>
      </c>
      <c r="AO1505" s="283" t="s">
        <v>1634</v>
      </c>
      <c r="AP1505" s="283">
        <v>5</v>
      </c>
      <c r="AQ1505" s="567">
        <v>1504</v>
      </c>
    </row>
    <row r="1506" spans="35:43" x14ac:dyDescent="0.25">
      <c r="AI1506" s="278" t="str">
        <f t="shared" si="25"/>
        <v>42280Ε3γ (Η)9Sα14</v>
      </c>
      <c r="AJ1506" s="287">
        <v>42280</v>
      </c>
      <c r="AK1506" s="280" t="s">
        <v>1021</v>
      </c>
      <c r="AL1506" s="281">
        <v>9</v>
      </c>
      <c r="AM1506" s="282" t="s">
        <v>1709</v>
      </c>
      <c r="AN1506" s="283" t="s">
        <v>906</v>
      </c>
      <c r="AO1506" s="283" t="s">
        <v>1635</v>
      </c>
      <c r="AP1506" s="283">
        <v>6</v>
      </c>
      <c r="AQ1506" s="567">
        <v>1505</v>
      </c>
    </row>
    <row r="1507" spans="35:43" x14ac:dyDescent="0.25">
      <c r="AI1507" s="278" t="str">
        <f t="shared" si="25"/>
        <v>42280Ε3γ (Η)9Sα16</v>
      </c>
      <c r="AJ1507" s="287">
        <v>42280</v>
      </c>
      <c r="AK1507" s="280" t="s">
        <v>1021</v>
      </c>
      <c r="AL1507" s="281">
        <v>9</v>
      </c>
      <c r="AM1507" s="282" t="s">
        <v>1709</v>
      </c>
      <c r="AN1507" s="283" t="s">
        <v>906</v>
      </c>
      <c r="AO1507" s="283" t="s">
        <v>1636</v>
      </c>
      <c r="AP1507" s="283">
        <v>7</v>
      </c>
      <c r="AQ1507" s="567">
        <v>1506</v>
      </c>
    </row>
    <row r="1508" spans="35:43" x14ac:dyDescent="0.25">
      <c r="AI1508" s="278" t="str">
        <f t="shared" si="25"/>
        <v>42280Ε3γ (Η)9Sκ12</v>
      </c>
      <c r="AJ1508" s="287">
        <v>42280</v>
      </c>
      <c r="AK1508" s="280" t="s">
        <v>1021</v>
      </c>
      <c r="AL1508" s="281">
        <v>9</v>
      </c>
      <c r="AM1508" s="282" t="s">
        <v>1709</v>
      </c>
      <c r="AN1508" s="283" t="s">
        <v>906</v>
      </c>
      <c r="AO1508" s="283" t="s">
        <v>1638</v>
      </c>
      <c r="AP1508" s="283">
        <v>9</v>
      </c>
      <c r="AQ1508" s="567">
        <v>1507</v>
      </c>
    </row>
    <row r="1509" spans="35:43" x14ac:dyDescent="0.25">
      <c r="AI1509" s="278" t="str">
        <f t="shared" si="25"/>
        <v>42280Ε3γ (Η)9Sκ14</v>
      </c>
      <c r="AJ1509" s="287">
        <v>42280</v>
      </c>
      <c r="AK1509" s="280" t="s">
        <v>1021</v>
      </c>
      <c r="AL1509" s="281">
        <v>9</v>
      </c>
      <c r="AM1509" s="282" t="s">
        <v>1709</v>
      </c>
      <c r="AN1509" s="283" t="s">
        <v>906</v>
      </c>
      <c r="AO1509" s="283" t="s">
        <v>1639</v>
      </c>
      <c r="AP1509" s="283">
        <v>10</v>
      </c>
      <c r="AQ1509" s="567">
        <v>1508</v>
      </c>
    </row>
    <row r="1510" spans="35:43" x14ac:dyDescent="0.25">
      <c r="AI1510" s="278" t="str">
        <f t="shared" si="25"/>
        <v>42280Ε3γ (Η)9Sκ16</v>
      </c>
      <c r="AJ1510" s="287">
        <v>42280</v>
      </c>
      <c r="AK1510" s="280" t="s">
        <v>1021</v>
      </c>
      <c r="AL1510" s="281">
        <v>9</v>
      </c>
      <c r="AM1510" s="282" t="s">
        <v>1709</v>
      </c>
      <c r="AN1510" s="283" t="s">
        <v>906</v>
      </c>
      <c r="AO1510" s="283" t="s">
        <v>1640</v>
      </c>
      <c r="AP1510" s="283">
        <v>11</v>
      </c>
      <c r="AQ1510" s="567">
        <v>1509</v>
      </c>
    </row>
    <row r="1511" spans="35:43" x14ac:dyDescent="0.25">
      <c r="AI1511" s="278" t="str">
        <f t="shared" si="25"/>
        <v>42280Ε3γ (Θ)10Sα12</v>
      </c>
      <c r="AJ1511" s="287">
        <v>42280</v>
      </c>
      <c r="AK1511" s="280" t="s">
        <v>1022</v>
      </c>
      <c r="AL1511" s="281">
        <v>10</v>
      </c>
      <c r="AM1511" s="282" t="s">
        <v>1710</v>
      </c>
      <c r="AN1511" s="283" t="s">
        <v>906</v>
      </c>
      <c r="AO1511" s="283" t="s">
        <v>1634</v>
      </c>
      <c r="AP1511" s="283">
        <v>5</v>
      </c>
      <c r="AQ1511" s="567">
        <v>1510</v>
      </c>
    </row>
    <row r="1512" spans="35:43" x14ac:dyDescent="0.25">
      <c r="AI1512" s="278" t="str">
        <f t="shared" si="25"/>
        <v>42280Ε3γ (Θ)10Sα14</v>
      </c>
      <c r="AJ1512" s="287">
        <v>42280</v>
      </c>
      <c r="AK1512" s="280" t="s">
        <v>1022</v>
      </c>
      <c r="AL1512" s="281">
        <v>10</v>
      </c>
      <c r="AM1512" s="282" t="s">
        <v>1710</v>
      </c>
      <c r="AN1512" s="283" t="s">
        <v>906</v>
      </c>
      <c r="AO1512" s="283" t="s">
        <v>1635</v>
      </c>
      <c r="AP1512" s="283">
        <v>6</v>
      </c>
      <c r="AQ1512" s="567">
        <v>1511</v>
      </c>
    </row>
    <row r="1513" spans="35:43" x14ac:dyDescent="0.25">
      <c r="AI1513" s="278" t="str">
        <f t="shared" si="25"/>
        <v>42280Ε3γ (Θ)10Sα16</v>
      </c>
      <c r="AJ1513" s="287">
        <v>42280</v>
      </c>
      <c r="AK1513" s="280" t="s">
        <v>1022</v>
      </c>
      <c r="AL1513" s="281">
        <v>10</v>
      </c>
      <c r="AM1513" s="282" t="s">
        <v>1710</v>
      </c>
      <c r="AN1513" s="283" t="s">
        <v>906</v>
      </c>
      <c r="AO1513" s="283" t="s">
        <v>1636</v>
      </c>
      <c r="AP1513" s="283">
        <v>7</v>
      </c>
      <c r="AQ1513" s="567">
        <v>1512</v>
      </c>
    </row>
    <row r="1514" spans="35:43" x14ac:dyDescent="0.25">
      <c r="AI1514" s="278" t="str">
        <f t="shared" si="25"/>
        <v>42280Ε3γ (Θ)10Sκ12</v>
      </c>
      <c r="AJ1514" s="287">
        <v>42280</v>
      </c>
      <c r="AK1514" s="280" t="s">
        <v>1022</v>
      </c>
      <c r="AL1514" s="281">
        <v>10</v>
      </c>
      <c r="AM1514" s="282" t="s">
        <v>1710</v>
      </c>
      <c r="AN1514" s="283" t="s">
        <v>906</v>
      </c>
      <c r="AO1514" s="283" t="s">
        <v>1638</v>
      </c>
      <c r="AP1514" s="283">
        <v>9</v>
      </c>
      <c r="AQ1514" s="567">
        <v>1513</v>
      </c>
    </row>
    <row r="1515" spans="35:43" x14ac:dyDescent="0.25">
      <c r="AI1515" s="278" t="str">
        <f t="shared" si="25"/>
        <v>42280Ε3γ (Θ)10Sκ14</v>
      </c>
      <c r="AJ1515" s="287">
        <v>42280</v>
      </c>
      <c r="AK1515" s="280" t="s">
        <v>1022</v>
      </c>
      <c r="AL1515" s="281">
        <v>10</v>
      </c>
      <c r="AM1515" s="282" t="s">
        <v>1710</v>
      </c>
      <c r="AN1515" s="283" t="s">
        <v>906</v>
      </c>
      <c r="AO1515" s="283" t="s">
        <v>1639</v>
      </c>
      <c r="AP1515" s="283">
        <v>10</v>
      </c>
      <c r="AQ1515" s="567">
        <v>1514</v>
      </c>
    </row>
    <row r="1516" spans="35:43" x14ac:dyDescent="0.25">
      <c r="AI1516" s="278" t="str">
        <f t="shared" si="25"/>
        <v>42280Ε3γ (Θ)10Sκ16</v>
      </c>
      <c r="AJ1516" s="287">
        <v>42280</v>
      </c>
      <c r="AK1516" s="280" t="s">
        <v>1022</v>
      </c>
      <c r="AL1516" s="281">
        <v>10</v>
      </c>
      <c r="AM1516" s="282" t="s">
        <v>1710</v>
      </c>
      <c r="AN1516" s="283" t="s">
        <v>906</v>
      </c>
      <c r="AO1516" s="283" t="s">
        <v>1640</v>
      </c>
      <c r="AP1516" s="283">
        <v>11</v>
      </c>
      <c r="AQ1516" s="567">
        <v>1515</v>
      </c>
    </row>
    <row r="1517" spans="35:43" x14ac:dyDescent="0.25">
      <c r="AI1517" s="278" t="str">
        <f t="shared" si="25"/>
        <v>42280Ε3γ (ΙΑ)11Sα12</v>
      </c>
      <c r="AJ1517" s="287">
        <v>42280</v>
      </c>
      <c r="AK1517" s="280" t="s">
        <v>1023</v>
      </c>
      <c r="AL1517" s="281">
        <v>11</v>
      </c>
      <c r="AM1517" s="282" t="s">
        <v>1711</v>
      </c>
      <c r="AN1517" s="283" t="s">
        <v>906</v>
      </c>
      <c r="AO1517" s="283" t="s">
        <v>1634</v>
      </c>
      <c r="AP1517" s="283">
        <v>5</v>
      </c>
      <c r="AQ1517" s="567">
        <v>1516</v>
      </c>
    </row>
    <row r="1518" spans="35:43" x14ac:dyDescent="0.25">
      <c r="AI1518" s="278" t="str">
        <f t="shared" si="25"/>
        <v>42280Ε3γ (ΙΑ)11Sα14</v>
      </c>
      <c r="AJ1518" s="287">
        <v>42280</v>
      </c>
      <c r="AK1518" s="280" t="s">
        <v>1023</v>
      </c>
      <c r="AL1518" s="281">
        <v>11</v>
      </c>
      <c r="AM1518" s="282" t="s">
        <v>1711</v>
      </c>
      <c r="AN1518" s="283" t="s">
        <v>906</v>
      </c>
      <c r="AO1518" s="283" t="s">
        <v>1635</v>
      </c>
      <c r="AP1518" s="283">
        <v>6</v>
      </c>
      <c r="AQ1518" s="567">
        <v>1517</v>
      </c>
    </row>
    <row r="1519" spans="35:43" x14ac:dyDescent="0.25">
      <c r="AI1519" s="278" t="str">
        <f t="shared" si="25"/>
        <v>42280Ε3γ (ΙΑ)11Sα16</v>
      </c>
      <c r="AJ1519" s="287">
        <v>42280</v>
      </c>
      <c r="AK1519" s="280" t="s">
        <v>1023</v>
      </c>
      <c r="AL1519" s="281">
        <v>11</v>
      </c>
      <c r="AM1519" s="282" t="s">
        <v>1711</v>
      </c>
      <c r="AN1519" s="283" t="s">
        <v>906</v>
      </c>
      <c r="AO1519" s="283" t="s">
        <v>1636</v>
      </c>
      <c r="AP1519" s="283">
        <v>7</v>
      </c>
      <c r="AQ1519" s="567">
        <v>1518</v>
      </c>
    </row>
    <row r="1520" spans="35:43" x14ac:dyDescent="0.25">
      <c r="AI1520" s="278" t="str">
        <f t="shared" si="25"/>
        <v>42280Ε3γ (ΙΑ)11Sκ12</v>
      </c>
      <c r="AJ1520" s="287">
        <v>42280</v>
      </c>
      <c r="AK1520" s="280" t="s">
        <v>1023</v>
      </c>
      <c r="AL1520" s="281">
        <v>11</v>
      </c>
      <c r="AM1520" s="282" t="s">
        <v>1711</v>
      </c>
      <c r="AN1520" s="283" t="s">
        <v>906</v>
      </c>
      <c r="AO1520" s="283" t="s">
        <v>1638</v>
      </c>
      <c r="AP1520" s="283">
        <v>9</v>
      </c>
      <c r="AQ1520" s="567">
        <v>1519</v>
      </c>
    </row>
    <row r="1521" spans="35:43" x14ac:dyDescent="0.25">
      <c r="AI1521" s="278" t="str">
        <f t="shared" si="25"/>
        <v>42280Ε3γ (ΙΑ)11Sκ14</v>
      </c>
      <c r="AJ1521" s="287">
        <v>42280</v>
      </c>
      <c r="AK1521" s="280" t="s">
        <v>1023</v>
      </c>
      <c r="AL1521" s="281">
        <v>11</v>
      </c>
      <c r="AM1521" s="282" t="s">
        <v>1711</v>
      </c>
      <c r="AN1521" s="283" t="s">
        <v>906</v>
      </c>
      <c r="AO1521" s="283" t="s">
        <v>1639</v>
      </c>
      <c r="AP1521" s="283">
        <v>10</v>
      </c>
      <c r="AQ1521" s="567">
        <v>1520</v>
      </c>
    </row>
    <row r="1522" spans="35:43" x14ac:dyDescent="0.25">
      <c r="AI1522" s="278" t="str">
        <f t="shared" si="25"/>
        <v>42280Ε3γ (ΙΑ)11Sκ16</v>
      </c>
      <c r="AJ1522" s="287">
        <v>42280</v>
      </c>
      <c r="AK1522" s="280" t="s">
        <v>1023</v>
      </c>
      <c r="AL1522" s="281">
        <v>11</v>
      </c>
      <c r="AM1522" s="282" t="s">
        <v>1711</v>
      </c>
      <c r="AN1522" s="283" t="s">
        <v>906</v>
      </c>
      <c r="AO1522" s="283" t="s">
        <v>1640</v>
      </c>
      <c r="AP1522" s="283">
        <v>11</v>
      </c>
      <c r="AQ1522" s="567">
        <v>1521</v>
      </c>
    </row>
    <row r="1523" spans="35:43" x14ac:dyDescent="0.25">
      <c r="AI1523" s="278" t="str">
        <f t="shared" si="25"/>
        <v>42280Ε3γ (ΣΤ)7Sα12</v>
      </c>
      <c r="AJ1523" s="287">
        <v>42280</v>
      </c>
      <c r="AK1523" s="280" t="s">
        <v>1024</v>
      </c>
      <c r="AL1523" s="281">
        <v>7</v>
      </c>
      <c r="AM1523" s="282" t="s">
        <v>1707</v>
      </c>
      <c r="AN1523" s="283" t="s">
        <v>906</v>
      </c>
      <c r="AO1523" s="283" t="s">
        <v>1634</v>
      </c>
      <c r="AP1523" s="283">
        <v>5</v>
      </c>
      <c r="AQ1523" s="567">
        <v>1522</v>
      </c>
    </row>
    <row r="1524" spans="35:43" x14ac:dyDescent="0.25">
      <c r="AI1524" s="278" t="str">
        <f t="shared" si="25"/>
        <v>42280Ε3γ (ΣΤ)7Sα14</v>
      </c>
      <c r="AJ1524" s="287">
        <v>42280</v>
      </c>
      <c r="AK1524" s="280" t="s">
        <v>1024</v>
      </c>
      <c r="AL1524" s="281">
        <v>7</v>
      </c>
      <c r="AM1524" s="282" t="s">
        <v>1707</v>
      </c>
      <c r="AN1524" s="283" t="s">
        <v>906</v>
      </c>
      <c r="AO1524" s="283" t="s">
        <v>1635</v>
      </c>
      <c r="AP1524" s="283">
        <v>6</v>
      </c>
      <c r="AQ1524" s="567">
        <v>1523</v>
      </c>
    </row>
    <row r="1525" spans="35:43" x14ac:dyDescent="0.25">
      <c r="AI1525" s="278" t="str">
        <f t="shared" si="25"/>
        <v>42280Ε3γ (ΣΤ)7Sα16</v>
      </c>
      <c r="AJ1525" s="287">
        <v>42280</v>
      </c>
      <c r="AK1525" s="280" t="s">
        <v>1024</v>
      </c>
      <c r="AL1525" s="281">
        <v>7</v>
      </c>
      <c r="AM1525" s="282" t="s">
        <v>1707</v>
      </c>
      <c r="AN1525" s="283" t="s">
        <v>906</v>
      </c>
      <c r="AO1525" s="283" t="s">
        <v>1636</v>
      </c>
      <c r="AP1525" s="283">
        <v>7</v>
      </c>
      <c r="AQ1525" s="567">
        <v>1524</v>
      </c>
    </row>
    <row r="1526" spans="35:43" x14ac:dyDescent="0.25">
      <c r="AI1526" s="278" t="str">
        <f t="shared" si="25"/>
        <v>42280Ε3γ (ΣΤ)7Sκ12</v>
      </c>
      <c r="AJ1526" s="287">
        <v>42280</v>
      </c>
      <c r="AK1526" s="280" t="s">
        <v>1024</v>
      </c>
      <c r="AL1526" s="281">
        <v>7</v>
      </c>
      <c r="AM1526" s="282" t="s">
        <v>1707</v>
      </c>
      <c r="AN1526" s="283" t="s">
        <v>906</v>
      </c>
      <c r="AO1526" s="283" t="s">
        <v>1638</v>
      </c>
      <c r="AP1526" s="283">
        <v>9</v>
      </c>
      <c r="AQ1526" s="567">
        <v>1525</v>
      </c>
    </row>
    <row r="1527" spans="35:43" x14ac:dyDescent="0.25">
      <c r="AI1527" s="278" t="str">
        <f t="shared" si="25"/>
        <v>42280Ε3γ (ΣΤ)7Sκ14</v>
      </c>
      <c r="AJ1527" s="287">
        <v>42280</v>
      </c>
      <c r="AK1527" s="280" t="s">
        <v>1024</v>
      </c>
      <c r="AL1527" s="281">
        <v>7</v>
      </c>
      <c r="AM1527" s="282" t="s">
        <v>1707</v>
      </c>
      <c r="AN1527" s="283" t="s">
        <v>906</v>
      </c>
      <c r="AO1527" s="283" t="s">
        <v>1639</v>
      </c>
      <c r="AP1527" s="283">
        <v>10</v>
      </c>
      <c r="AQ1527" s="567">
        <v>1526</v>
      </c>
    </row>
    <row r="1528" spans="35:43" x14ac:dyDescent="0.25">
      <c r="AI1528" s="278" t="str">
        <f t="shared" si="25"/>
        <v>42282ITF (WICHITA)14Sα18</v>
      </c>
      <c r="AJ1528" s="287">
        <v>42282</v>
      </c>
      <c r="AK1528" s="280" t="s">
        <v>1157</v>
      </c>
      <c r="AL1528" s="281">
        <v>14</v>
      </c>
      <c r="AM1528" s="282" t="s">
        <v>908</v>
      </c>
      <c r="AN1528" s="283" t="s">
        <v>906</v>
      </c>
      <c r="AO1528" s="283" t="s">
        <v>1637</v>
      </c>
      <c r="AP1528" s="283">
        <v>8</v>
      </c>
      <c r="AQ1528" s="567">
        <v>1527</v>
      </c>
    </row>
    <row r="1529" spans="35:43" x14ac:dyDescent="0.25">
      <c r="AI1529" s="278" t="str">
        <f t="shared" si="25"/>
        <v>42293Ε2δ (Γ)171Sα12</v>
      </c>
      <c r="AJ1529" s="287">
        <v>42293</v>
      </c>
      <c r="AK1529" s="280" t="s">
        <v>1158</v>
      </c>
      <c r="AL1529" s="281">
        <v>171</v>
      </c>
      <c r="AM1529" s="282" t="s">
        <v>199</v>
      </c>
      <c r="AN1529" s="283" t="s">
        <v>906</v>
      </c>
      <c r="AO1529" s="283" t="s">
        <v>1634</v>
      </c>
      <c r="AP1529" s="283">
        <v>5</v>
      </c>
      <c r="AQ1529" s="567">
        <v>1528</v>
      </c>
    </row>
    <row r="1530" spans="35:43" x14ac:dyDescent="0.25">
      <c r="AI1530" s="278" t="str">
        <f t="shared" si="25"/>
        <v>42293Ε2δ (Γ)171Dα12</v>
      </c>
      <c r="AJ1530" s="287">
        <v>42293</v>
      </c>
      <c r="AK1530" s="280" t="s">
        <v>1158</v>
      </c>
      <c r="AL1530" s="281">
        <v>171</v>
      </c>
      <c r="AM1530" s="282" t="s">
        <v>199</v>
      </c>
      <c r="AN1530" s="283" t="s">
        <v>913</v>
      </c>
      <c r="AO1530" s="283" t="s">
        <v>1634</v>
      </c>
      <c r="AP1530" s="283">
        <v>13</v>
      </c>
      <c r="AQ1530" s="567">
        <v>1529</v>
      </c>
    </row>
    <row r="1531" spans="35:43" x14ac:dyDescent="0.25">
      <c r="AI1531" s="278" t="str">
        <f t="shared" si="25"/>
        <v>42293Ε2δ (Γ)171Sκ12</v>
      </c>
      <c r="AJ1531" s="287">
        <v>42293</v>
      </c>
      <c r="AK1531" s="280" t="s">
        <v>1158</v>
      </c>
      <c r="AL1531" s="281">
        <v>171</v>
      </c>
      <c r="AM1531" s="282" t="s">
        <v>199</v>
      </c>
      <c r="AN1531" s="283" t="s">
        <v>906</v>
      </c>
      <c r="AO1531" s="283" t="s">
        <v>1638</v>
      </c>
      <c r="AP1531" s="283">
        <v>9</v>
      </c>
      <c r="AQ1531" s="567">
        <v>1534</v>
      </c>
    </row>
    <row r="1532" spans="35:43" x14ac:dyDescent="0.25">
      <c r="AI1532" s="278" t="str">
        <f t="shared" si="25"/>
        <v>42293Ε2δ (Γ)171Dκ12</v>
      </c>
      <c r="AJ1532" s="287">
        <v>42293</v>
      </c>
      <c r="AK1532" s="280" t="s">
        <v>1158</v>
      </c>
      <c r="AL1532" s="281">
        <v>171</v>
      </c>
      <c r="AM1532" s="282" t="s">
        <v>199</v>
      </c>
      <c r="AN1532" s="283" t="s">
        <v>913</v>
      </c>
      <c r="AO1532" s="283" t="s">
        <v>1638</v>
      </c>
      <c r="AP1532" s="283">
        <v>17</v>
      </c>
      <c r="AQ1532" s="567">
        <v>1535</v>
      </c>
    </row>
    <row r="1533" spans="35:43" x14ac:dyDescent="0.25">
      <c r="AI1533" s="278" t="str">
        <f t="shared" si="25"/>
        <v>42293Ε2δ (Γ)192Sα14</v>
      </c>
      <c r="AJ1533" s="287">
        <v>42293</v>
      </c>
      <c r="AK1533" s="280" t="s">
        <v>1158</v>
      </c>
      <c r="AL1533" s="281">
        <v>192</v>
      </c>
      <c r="AM1533" s="282" t="s">
        <v>324</v>
      </c>
      <c r="AN1533" s="283" t="s">
        <v>906</v>
      </c>
      <c r="AO1533" s="283" t="s">
        <v>1635</v>
      </c>
      <c r="AP1533" s="283">
        <v>6</v>
      </c>
      <c r="AQ1533" s="567">
        <v>1530</v>
      </c>
    </row>
    <row r="1534" spans="35:43" x14ac:dyDescent="0.25">
      <c r="AI1534" s="278" t="str">
        <f t="shared" si="25"/>
        <v>42293Ε2δ (Γ)192Dα14</v>
      </c>
      <c r="AJ1534" s="287">
        <v>42293</v>
      </c>
      <c r="AK1534" s="280" t="s">
        <v>1158</v>
      </c>
      <c r="AL1534" s="281">
        <v>192</v>
      </c>
      <c r="AM1534" s="282" t="s">
        <v>324</v>
      </c>
      <c r="AN1534" s="283" t="s">
        <v>913</v>
      </c>
      <c r="AO1534" s="283" t="s">
        <v>1635</v>
      </c>
      <c r="AP1534" s="283">
        <v>14</v>
      </c>
      <c r="AQ1534" s="567">
        <v>1531</v>
      </c>
    </row>
    <row r="1535" spans="35:43" x14ac:dyDescent="0.25">
      <c r="AI1535" s="278" t="str">
        <f t="shared" si="25"/>
        <v>42293Ε2δ (Γ)192Sκ14</v>
      </c>
      <c r="AJ1535" s="287">
        <v>42293</v>
      </c>
      <c r="AK1535" s="280" t="s">
        <v>1158</v>
      </c>
      <c r="AL1535" s="281">
        <v>192</v>
      </c>
      <c r="AM1535" s="282" t="s">
        <v>324</v>
      </c>
      <c r="AN1535" s="283" t="s">
        <v>906</v>
      </c>
      <c r="AO1535" s="283" t="s">
        <v>1639</v>
      </c>
      <c r="AP1535" s="283">
        <v>10</v>
      </c>
      <c r="AQ1535" s="567">
        <v>1536</v>
      </c>
    </row>
    <row r="1536" spans="35:43" x14ac:dyDescent="0.25">
      <c r="AI1536" s="278" t="str">
        <f t="shared" si="25"/>
        <v>42293Ε2δ (Γ)192Dκ14</v>
      </c>
      <c r="AJ1536" s="287">
        <v>42293</v>
      </c>
      <c r="AK1536" s="280" t="s">
        <v>1158</v>
      </c>
      <c r="AL1536" s="281">
        <v>192</v>
      </c>
      <c r="AM1536" s="282" t="s">
        <v>324</v>
      </c>
      <c r="AN1536" s="283" t="s">
        <v>913</v>
      </c>
      <c r="AO1536" s="283" t="s">
        <v>1639</v>
      </c>
      <c r="AP1536" s="283">
        <v>18</v>
      </c>
      <c r="AQ1536" s="567">
        <v>1537</v>
      </c>
    </row>
    <row r="1537" spans="35:43" x14ac:dyDescent="0.25">
      <c r="AI1537" s="278" t="str">
        <f t="shared" si="25"/>
        <v>42293Ε2δ (Γ)183Sα16</v>
      </c>
      <c r="AJ1537" s="287">
        <v>42293</v>
      </c>
      <c r="AK1537" s="280" t="s">
        <v>1158</v>
      </c>
      <c r="AL1537" s="281">
        <v>183</v>
      </c>
      <c r="AM1537" s="282" t="s">
        <v>275</v>
      </c>
      <c r="AN1537" s="283" t="s">
        <v>906</v>
      </c>
      <c r="AO1537" s="283" t="s">
        <v>1636</v>
      </c>
      <c r="AP1537" s="283">
        <v>7</v>
      </c>
      <c r="AQ1537" s="567">
        <v>1532</v>
      </c>
    </row>
    <row r="1538" spans="35:43" x14ac:dyDescent="0.25">
      <c r="AI1538" s="278" t="str">
        <f t="shared" si="25"/>
        <v>42293Ε2δ (Γ)183Dα16</v>
      </c>
      <c r="AJ1538" s="287">
        <v>42293</v>
      </c>
      <c r="AK1538" s="280" t="s">
        <v>1158</v>
      </c>
      <c r="AL1538" s="281">
        <v>183</v>
      </c>
      <c r="AM1538" s="282" t="s">
        <v>275</v>
      </c>
      <c r="AN1538" s="283" t="s">
        <v>913</v>
      </c>
      <c r="AO1538" s="283" t="s">
        <v>1636</v>
      </c>
      <c r="AP1538" s="283">
        <v>15</v>
      </c>
      <c r="AQ1538" s="567">
        <v>1533</v>
      </c>
    </row>
    <row r="1539" spans="35:43" x14ac:dyDescent="0.25">
      <c r="AI1539" s="278" t="str">
        <f t="shared" ref="AI1539:AI1602" si="26">AJ1539&amp;AK1539&amp;AL1539&amp;AN1539&amp;AO1539</f>
        <v>42293Ε2δ (Γ)183Sκ16</v>
      </c>
      <c r="AJ1539" s="287">
        <v>42293</v>
      </c>
      <c r="AK1539" s="280" t="s">
        <v>1158</v>
      </c>
      <c r="AL1539" s="281">
        <v>183</v>
      </c>
      <c r="AM1539" s="282" t="s">
        <v>275</v>
      </c>
      <c r="AN1539" s="283" t="s">
        <v>906</v>
      </c>
      <c r="AO1539" s="283" t="s">
        <v>1640</v>
      </c>
      <c r="AP1539" s="283">
        <v>11</v>
      </c>
      <c r="AQ1539" s="567">
        <v>1538</v>
      </c>
    </row>
    <row r="1540" spans="35:43" x14ac:dyDescent="0.25">
      <c r="AI1540" s="278" t="str">
        <f t="shared" si="26"/>
        <v>42293Ε2δ (Γ)183Dκ16</v>
      </c>
      <c r="AJ1540" s="287">
        <v>42293</v>
      </c>
      <c r="AK1540" s="280" t="s">
        <v>1158</v>
      </c>
      <c r="AL1540" s="281">
        <v>183</v>
      </c>
      <c r="AM1540" s="282" t="s">
        <v>275</v>
      </c>
      <c r="AN1540" s="283" t="s">
        <v>913</v>
      </c>
      <c r="AO1540" s="283" t="s">
        <v>1640</v>
      </c>
      <c r="AP1540" s="283">
        <v>19</v>
      </c>
      <c r="AQ1540" s="567">
        <v>1539</v>
      </c>
    </row>
    <row r="1541" spans="35:43" x14ac:dyDescent="0.25">
      <c r="AI1541" s="278" t="str">
        <f t="shared" si="26"/>
        <v>42293Ε2δ (Ζ)309Sα12</v>
      </c>
      <c r="AJ1541" s="287">
        <v>42293</v>
      </c>
      <c r="AK1541" s="280" t="s">
        <v>1088</v>
      </c>
      <c r="AL1541" s="281">
        <v>309</v>
      </c>
      <c r="AM1541" s="282" t="s">
        <v>349</v>
      </c>
      <c r="AN1541" s="283" t="s">
        <v>906</v>
      </c>
      <c r="AO1541" s="283" t="s">
        <v>1634</v>
      </c>
      <c r="AP1541" s="283">
        <v>5</v>
      </c>
      <c r="AQ1541" s="567">
        <v>1540</v>
      </c>
    </row>
    <row r="1542" spans="35:43" x14ac:dyDescent="0.25">
      <c r="AI1542" s="278" t="str">
        <f t="shared" si="26"/>
        <v>42293Ε2δ (Ζ)309Dα12</v>
      </c>
      <c r="AJ1542" s="287">
        <v>42293</v>
      </c>
      <c r="AK1542" s="280" t="s">
        <v>1088</v>
      </c>
      <c r="AL1542" s="281">
        <v>309</v>
      </c>
      <c r="AM1542" s="282" t="s">
        <v>349</v>
      </c>
      <c r="AN1542" s="283" t="s">
        <v>913</v>
      </c>
      <c r="AO1542" s="283" t="s">
        <v>1634</v>
      </c>
      <c r="AP1542" s="283">
        <v>13</v>
      </c>
      <c r="AQ1542" s="567">
        <v>1541</v>
      </c>
    </row>
    <row r="1543" spans="35:43" x14ac:dyDescent="0.25">
      <c r="AI1543" s="278" t="str">
        <f t="shared" si="26"/>
        <v>42293Ε2δ (Ζ)309Sα14</v>
      </c>
      <c r="AJ1543" s="287">
        <v>42293</v>
      </c>
      <c r="AK1543" s="280" t="s">
        <v>1088</v>
      </c>
      <c r="AL1543" s="281">
        <v>309</v>
      </c>
      <c r="AM1543" s="282" t="s">
        <v>349</v>
      </c>
      <c r="AN1543" s="283" t="s">
        <v>906</v>
      </c>
      <c r="AO1543" s="283" t="s">
        <v>1635</v>
      </c>
      <c r="AP1543" s="283">
        <v>6</v>
      </c>
      <c r="AQ1543" s="567">
        <v>1542</v>
      </c>
    </row>
    <row r="1544" spans="35:43" x14ac:dyDescent="0.25">
      <c r="AI1544" s="278" t="str">
        <f t="shared" si="26"/>
        <v>42293Ε2δ (Ζ)309Dα14</v>
      </c>
      <c r="AJ1544" s="287">
        <v>42293</v>
      </c>
      <c r="AK1544" s="280" t="s">
        <v>1088</v>
      </c>
      <c r="AL1544" s="281">
        <v>309</v>
      </c>
      <c r="AM1544" s="282" t="s">
        <v>349</v>
      </c>
      <c r="AN1544" s="283" t="s">
        <v>913</v>
      </c>
      <c r="AO1544" s="283" t="s">
        <v>1635</v>
      </c>
      <c r="AP1544" s="283">
        <v>14</v>
      </c>
      <c r="AQ1544" s="567">
        <v>1543</v>
      </c>
    </row>
    <row r="1545" spans="35:43" x14ac:dyDescent="0.25">
      <c r="AI1545" s="278" t="str">
        <f t="shared" si="26"/>
        <v>42293Ε2δ (Ζ)309Sκ12</v>
      </c>
      <c r="AJ1545" s="287">
        <v>42293</v>
      </c>
      <c r="AK1545" s="280" t="s">
        <v>1088</v>
      </c>
      <c r="AL1545" s="281">
        <v>309</v>
      </c>
      <c r="AM1545" s="282" t="s">
        <v>349</v>
      </c>
      <c r="AN1545" s="283" t="s">
        <v>906</v>
      </c>
      <c r="AO1545" s="283" t="s">
        <v>1638</v>
      </c>
      <c r="AP1545" s="283">
        <v>9</v>
      </c>
      <c r="AQ1545" s="567">
        <v>1546</v>
      </c>
    </row>
    <row r="1546" spans="35:43" x14ac:dyDescent="0.25">
      <c r="AI1546" s="278" t="str">
        <f t="shared" si="26"/>
        <v>42293Ε2δ (Ζ)309Dκ12</v>
      </c>
      <c r="AJ1546" s="287">
        <v>42293</v>
      </c>
      <c r="AK1546" s="280" t="s">
        <v>1088</v>
      </c>
      <c r="AL1546" s="281">
        <v>309</v>
      </c>
      <c r="AM1546" s="282" t="s">
        <v>349</v>
      </c>
      <c r="AN1546" s="283" t="s">
        <v>913</v>
      </c>
      <c r="AO1546" s="283" t="s">
        <v>1638</v>
      </c>
      <c r="AP1546" s="283">
        <v>17</v>
      </c>
      <c r="AQ1546" s="567">
        <v>1547</v>
      </c>
    </row>
    <row r="1547" spans="35:43" x14ac:dyDescent="0.25">
      <c r="AI1547" s="278" t="str">
        <f t="shared" si="26"/>
        <v>42293Ε2δ (Ζ)309Sκ14</v>
      </c>
      <c r="AJ1547" s="287">
        <v>42293</v>
      </c>
      <c r="AK1547" s="280" t="s">
        <v>1088</v>
      </c>
      <c r="AL1547" s="281">
        <v>309</v>
      </c>
      <c r="AM1547" s="282" t="s">
        <v>349</v>
      </c>
      <c r="AN1547" s="283" t="s">
        <v>906</v>
      </c>
      <c r="AO1547" s="283" t="s">
        <v>1639</v>
      </c>
      <c r="AP1547" s="283">
        <v>10</v>
      </c>
      <c r="AQ1547" s="567">
        <v>1548</v>
      </c>
    </row>
    <row r="1548" spans="35:43" x14ac:dyDescent="0.25">
      <c r="AI1548" s="278" t="str">
        <f t="shared" si="26"/>
        <v>42293Ε2δ (Ζ)309Dκ14</v>
      </c>
      <c r="AJ1548" s="287">
        <v>42293</v>
      </c>
      <c r="AK1548" s="280" t="s">
        <v>1088</v>
      </c>
      <c r="AL1548" s="281">
        <v>309</v>
      </c>
      <c r="AM1548" s="282" t="s">
        <v>349</v>
      </c>
      <c r="AN1548" s="283" t="s">
        <v>913</v>
      </c>
      <c r="AO1548" s="283" t="s">
        <v>1639</v>
      </c>
      <c r="AP1548" s="283">
        <v>18</v>
      </c>
      <c r="AQ1548" s="567">
        <v>1549</v>
      </c>
    </row>
    <row r="1549" spans="35:43" x14ac:dyDescent="0.25">
      <c r="AI1549" s="278" t="str">
        <f t="shared" si="26"/>
        <v>42293Ε2δ (Ζ)310Sα16</v>
      </c>
      <c r="AJ1549" s="287">
        <v>42293</v>
      </c>
      <c r="AK1549" s="280" t="s">
        <v>1088</v>
      </c>
      <c r="AL1549" s="281">
        <v>310</v>
      </c>
      <c r="AM1549" s="282" t="s">
        <v>361</v>
      </c>
      <c r="AN1549" s="283" t="s">
        <v>906</v>
      </c>
      <c r="AO1549" s="283" t="s">
        <v>1636</v>
      </c>
      <c r="AP1549" s="283">
        <v>7</v>
      </c>
      <c r="AQ1549" s="567">
        <v>1544</v>
      </c>
    </row>
    <row r="1550" spans="35:43" x14ac:dyDescent="0.25">
      <c r="AI1550" s="278" t="str">
        <f t="shared" si="26"/>
        <v>42293Ε2δ (Ζ)310Dα16</v>
      </c>
      <c r="AJ1550" s="287">
        <v>42293</v>
      </c>
      <c r="AK1550" s="280" t="s">
        <v>1088</v>
      </c>
      <c r="AL1550" s="281">
        <v>310</v>
      </c>
      <c r="AM1550" s="282" t="s">
        <v>361</v>
      </c>
      <c r="AN1550" s="283" t="s">
        <v>913</v>
      </c>
      <c r="AO1550" s="283" t="s">
        <v>1636</v>
      </c>
      <c r="AP1550" s="283">
        <v>15</v>
      </c>
      <c r="AQ1550" s="567">
        <v>1545</v>
      </c>
    </row>
    <row r="1551" spans="35:43" x14ac:dyDescent="0.25">
      <c r="AI1551" s="278" t="str">
        <f t="shared" si="26"/>
        <v>42293Ε2δ (Η)363Sα12</v>
      </c>
      <c r="AJ1551" s="287">
        <v>42293</v>
      </c>
      <c r="AK1551" s="280" t="s">
        <v>1159</v>
      </c>
      <c r="AL1551" s="281">
        <v>363</v>
      </c>
      <c r="AM1551" s="282" t="s">
        <v>382</v>
      </c>
      <c r="AN1551" s="283" t="s">
        <v>906</v>
      </c>
      <c r="AO1551" s="283" t="s">
        <v>1634</v>
      </c>
      <c r="AP1551" s="283">
        <v>5</v>
      </c>
      <c r="AQ1551" s="567">
        <v>1550</v>
      </c>
    </row>
    <row r="1552" spans="35:43" x14ac:dyDescent="0.25">
      <c r="AI1552" s="278" t="str">
        <f t="shared" si="26"/>
        <v>42293Ε2δ (Η)363Dα12</v>
      </c>
      <c r="AJ1552" s="287">
        <v>42293</v>
      </c>
      <c r="AK1552" s="280" t="s">
        <v>1159</v>
      </c>
      <c r="AL1552" s="281">
        <v>363</v>
      </c>
      <c r="AM1552" s="282" t="s">
        <v>382</v>
      </c>
      <c r="AN1552" s="283" t="s">
        <v>913</v>
      </c>
      <c r="AO1552" s="283" t="s">
        <v>1634</v>
      </c>
      <c r="AP1552" s="283">
        <v>13</v>
      </c>
      <c r="AQ1552" s="567">
        <v>1551</v>
      </c>
    </row>
    <row r="1553" spans="35:43" x14ac:dyDescent="0.25">
      <c r="AI1553" s="278" t="str">
        <f t="shared" si="26"/>
        <v>42293Ε2δ (Η)363Sα14</v>
      </c>
      <c r="AJ1553" s="287">
        <v>42293</v>
      </c>
      <c r="AK1553" s="280" t="s">
        <v>1159</v>
      </c>
      <c r="AL1553" s="281">
        <v>363</v>
      </c>
      <c r="AM1553" s="282" t="s">
        <v>382</v>
      </c>
      <c r="AN1553" s="283" t="s">
        <v>906</v>
      </c>
      <c r="AO1553" s="283" t="s">
        <v>1635</v>
      </c>
      <c r="AP1553" s="283">
        <v>6</v>
      </c>
      <c r="AQ1553" s="567">
        <v>1552</v>
      </c>
    </row>
    <row r="1554" spans="35:43" x14ac:dyDescent="0.25">
      <c r="AI1554" s="278" t="str">
        <f t="shared" si="26"/>
        <v>42293Ε2δ (Η)363Dα14</v>
      </c>
      <c r="AJ1554" s="287">
        <v>42293</v>
      </c>
      <c r="AK1554" s="280" t="s">
        <v>1159</v>
      </c>
      <c r="AL1554" s="281">
        <v>363</v>
      </c>
      <c r="AM1554" s="282" t="s">
        <v>382</v>
      </c>
      <c r="AN1554" s="283" t="s">
        <v>913</v>
      </c>
      <c r="AO1554" s="283" t="s">
        <v>1635</v>
      </c>
      <c r="AP1554" s="283">
        <v>14</v>
      </c>
      <c r="AQ1554" s="567">
        <v>1553</v>
      </c>
    </row>
    <row r="1555" spans="35:43" x14ac:dyDescent="0.25">
      <c r="AI1555" s="278" t="str">
        <f t="shared" si="26"/>
        <v>42293Ε2δ (Η)363Sα16</v>
      </c>
      <c r="AJ1555" s="287">
        <v>42293</v>
      </c>
      <c r="AK1555" s="280" t="s">
        <v>1159</v>
      </c>
      <c r="AL1555" s="281">
        <v>363</v>
      </c>
      <c r="AM1555" s="282" t="s">
        <v>382</v>
      </c>
      <c r="AN1555" s="283" t="s">
        <v>906</v>
      </c>
      <c r="AO1555" s="283" t="s">
        <v>1636</v>
      </c>
      <c r="AP1555" s="283">
        <v>7</v>
      </c>
      <c r="AQ1555" s="567">
        <v>1554</v>
      </c>
    </row>
    <row r="1556" spans="35:43" x14ac:dyDescent="0.25">
      <c r="AI1556" s="278" t="str">
        <f t="shared" si="26"/>
        <v>42293Ε2δ (Η)363Dα16</v>
      </c>
      <c r="AJ1556" s="287">
        <v>42293</v>
      </c>
      <c r="AK1556" s="280" t="s">
        <v>1159</v>
      </c>
      <c r="AL1556" s="281">
        <v>363</v>
      </c>
      <c r="AM1556" s="282" t="s">
        <v>382</v>
      </c>
      <c r="AN1556" s="283" t="s">
        <v>913</v>
      </c>
      <c r="AO1556" s="283" t="s">
        <v>1636</v>
      </c>
      <c r="AP1556" s="283">
        <v>15</v>
      </c>
      <c r="AQ1556" s="567">
        <v>1555</v>
      </c>
    </row>
    <row r="1557" spans="35:43" x14ac:dyDescent="0.25">
      <c r="AI1557" s="278" t="str">
        <f t="shared" si="26"/>
        <v>42293Ε2δ (Η)363Sκ12</v>
      </c>
      <c r="AJ1557" s="287">
        <v>42293</v>
      </c>
      <c r="AK1557" s="280" t="s">
        <v>1159</v>
      </c>
      <c r="AL1557" s="281">
        <v>363</v>
      </c>
      <c r="AM1557" s="282" t="s">
        <v>382</v>
      </c>
      <c r="AN1557" s="283" t="s">
        <v>906</v>
      </c>
      <c r="AO1557" s="283" t="s">
        <v>1638</v>
      </c>
      <c r="AP1557" s="283">
        <v>9</v>
      </c>
      <c r="AQ1557" s="567">
        <v>1556</v>
      </c>
    </row>
    <row r="1558" spans="35:43" x14ac:dyDescent="0.25">
      <c r="AI1558" s="278" t="str">
        <f t="shared" si="26"/>
        <v>42293Ε2δ (Η)363Dκ12</v>
      </c>
      <c r="AJ1558" s="287">
        <v>42293</v>
      </c>
      <c r="AK1558" s="280" t="s">
        <v>1159</v>
      </c>
      <c r="AL1558" s="281">
        <v>363</v>
      </c>
      <c r="AM1558" s="282" t="s">
        <v>382</v>
      </c>
      <c r="AN1558" s="283" t="s">
        <v>913</v>
      </c>
      <c r="AO1558" s="283" t="s">
        <v>1638</v>
      </c>
      <c r="AP1558" s="283">
        <v>17</v>
      </c>
      <c r="AQ1558" s="567">
        <v>1557</v>
      </c>
    </row>
    <row r="1559" spans="35:43" x14ac:dyDescent="0.25">
      <c r="AI1559" s="278" t="str">
        <f t="shared" si="26"/>
        <v>42293Ε2δ (Η)363Sκ14</v>
      </c>
      <c r="AJ1559" s="287">
        <v>42293</v>
      </c>
      <c r="AK1559" s="280" t="s">
        <v>1159</v>
      </c>
      <c r="AL1559" s="281">
        <v>363</v>
      </c>
      <c r="AM1559" s="282" t="s">
        <v>382</v>
      </c>
      <c r="AN1559" s="283" t="s">
        <v>906</v>
      </c>
      <c r="AO1559" s="283" t="s">
        <v>1639</v>
      </c>
      <c r="AP1559" s="283">
        <v>10</v>
      </c>
      <c r="AQ1559" s="567">
        <v>1558</v>
      </c>
    </row>
    <row r="1560" spans="35:43" x14ac:dyDescent="0.25">
      <c r="AI1560" s="278" t="str">
        <f t="shared" si="26"/>
        <v>42293Ε2δ (Η)363Dκ14</v>
      </c>
      <c r="AJ1560" s="287">
        <v>42293</v>
      </c>
      <c r="AK1560" s="280" t="s">
        <v>1159</v>
      </c>
      <c r="AL1560" s="281">
        <v>363</v>
      </c>
      <c r="AM1560" s="282" t="s">
        <v>382</v>
      </c>
      <c r="AN1560" s="283" t="s">
        <v>913</v>
      </c>
      <c r="AO1560" s="283" t="s">
        <v>1639</v>
      </c>
      <c r="AP1560" s="283">
        <v>18</v>
      </c>
      <c r="AQ1560" s="567">
        <v>1559</v>
      </c>
    </row>
    <row r="1561" spans="35:43" x14ac:dyDescent="0.25">
      <c r="AI1561" s="278" t="str">
        <f t="shared" si="26"/>
        <v>42293Ε2δ (Η)363Sκ16</v>
      </c>
      <c r="AJ1561" s="287">
        <v>42293</v>
      </c>
      <c r="AK1561" s="280" t="s">
        <v>1159</v>
      </c>
      <c r="AL1561" s="281">
        <v>363</v>
      </c>
      <c r="AM1561" s="282" t="s">
        <v>382</v>
      </c>
      <c r="AN1561" s="283" t="s">
        <v>906</v>
      </c>
      <c r="AO1561" s="283" t="s">
        <v>1640</v>
      </c>
      <c r="AP1561" s="283">
        <v>11</v>
      </c>
      <c r="AQ1561" s="567">
        <v>1560</v>
      </c>
    </row>
    <row r="1562" spans="35:43" x14ac:dyDescent="0.25">
      <c r="AI1562" s="278" t="str">
        <f t="shared" si="26"/>
        <v>42293Ε2δ (Η)363Dκ16</v>
      </c>
      <c r="AJ1562" s="287">
        <v>42293</v>
      </c>
      <c r="AK1562" s="280" t="s">
        <v>1159</v>
      </c>
      <c r="AL1562" s="281">
        <v>363</v>
      </c>
      <c r="AM1562" s="282" t="s">
        <v>382</v>
      </c>
      <c r="AN1562" s="283" t="s">
        <v>913</v>
      </c>
      <c r="AO1562" s="283" t="s">
        <v>1640</v>
      </c>
      <c r="AP1562" s="283">
        <v>19</v>
      </c>
      <c r="AQ1562" s="567">
        <v>1561</v>
      </c>
    </row>
    <row r="1563" spans="35:43" x14ac:dyDescent="0.25">
      <c r="AI1563" s="278" t="str">
        <f t="shared" si="26"/>
        <v>42296ITF (8TH KUWAIT)14Sα18</v>
      </c>
      <c r="AJ1563" s="287">
        <v>42296</v>
      </c>
      <c r="AK1563" s="280" t="s">
        <v>1160</v>
      </c>
      <c r="AL1563" s="281">
        <v>14</v>
      </c>
      <c r="AM1563" s="282" t="s">
        <v>908</v>
      </c>
      <c r="AN1563" s="283" t="s">
        <v>906</v>
      </c>
      <c r="AO1563" s="283" t="s">
        <v>1637</v>
      </c>
      <c r="AP1563" s="283">
        <v>8</v>
      </c>
      <c r="AQ1563" s="567">
        <v>1562</v>
      </c>
    </row>
    <row r="1564" spans="35:43" x14ac:dyDescent="0.25">
      <c r="AI1564" s="278" t="str">
        <f t="shared" si="26"/>
        <v>42296ITF (8TH KUWAIT)14Dα18</v>
      </c>
      <c r="AJ1564" s="287">
        <v>42296</v>
      </c>
      <c r="AK1564" s="280" t="s">
        <v>1160</v>
      </c>
      <c r="AL1564" s="281">
        <v>14</v>
      </c>
      <c r="AM1564" s="282" t="s">
        <v>908</v>
      </c>
      <c r="AN1564" s="283" t="s">
        <v>913</v>
      </c>
      <c r="AO1564" s="283" t="s">
        <v>1637</v>
      </c>
      <c r="AP1564" s="283">
        <v>16</v>
      </c>
      <c r="AQ1564" s="567">
        <v>1563</v>
      </c>
    </row>
    <row r="1565" spans="35:43" x14ac:dyDescent="0.25">
      <c r="AI1565" s="278" t="str">
        <f t="shared" si="26"/>
        <v>42296TE (TORNEO)15Sκ16</v>
      </c>
      <c r="AJ1565" s="287">
        <v>42296</v>
      </c>
      <c r="AK1565" s="280" t="s">
        <v>1060</v>
      </c>
      <c r="AL1565" s="281">
        <v>15</v>
      </c>
      <c r="AM1565" s="282" t="s">
        <v>1699</v>
      </c>
      <c r="AN1565" s="283" t="s">
        <v>906</v>
      </c>
      <c r="AO1565" s="283" t="s">
        <v>1640</v>
      </c>
      <c r="AP1565" s="283">
        <v>11</v>
      </c>
      <c r="AQ1565" s="567">
        <v>1564</v>
      </c>
    </row>
    <row r="1566" spans="35:43" x14ac:dyDescent="0.25">
      <c r="AI1566" s="278" t="str">
        <f t="shared" si="26"/>
        <v>42300Ε1δ (Ε)242Sα12</v>
      </c>
      <c r="AJ1566" s="287">
        <v>42300</v>
      </c>
      <c r="AK1566" s="280" t="s">
        <v>1010</v>
      </c>
      <c r="AL1566" s="281">
        <v>242</v>
      </c>
      <c r="AM1566" s="282" t="s">
        <v>320</v>
      </c>
      <c r="AN1566" s="283" t="s">
        <v>906</v>
      </c>
      <c r="AO1566" s="283" t="s">
        <v>1634</v>
      </c>
      <c r="AP1566" s="283">
        <v>5</v>
      </c>
      <c r="AQ1566" s="567">
        <v>1565</v>
      </c>
    </row>
    <row r="1567" spans="35:43" x14ac:dyDescent="0.25">
      <c r="AI1567" s="278" t="str">
        <f t="shared" si="26"/>
        <v>42300Ε1δ (Ε)242Dα12</v>
      </c>
      <c r="AJ1567" s="287">
        <v>42300</v>
      </c>
      <c r="AK1567" s="280" t="s">
        <v>1010</v>
      </c>
      <c r="AL1567" s="281">
        <v>242</v>
      </c>
      <c r="AM1567" s="282" t="s">
        <v>320</v>
      </c>
      <c r="AN1567" s="283" t="s">
        <v>913</v>
      </c>
      <c r="AO1567" s="283" t="s">
        <v>1634</v>
      </c>
      <c r="AP1567" s="283">
        <v>13</v>
      </c>
      <c r="AQ1567" s="567">
        <v>1566</v>
      </c>
    </row>
    <row r="1568" spans="35:43" x14ac:dyDescent="0.25">
      <c r="AI1568" s="278" t="str">
        <f t="shared" si="26"/>
        <v>42300Ε1δ (Ε)242Sα14</v>
      </c>
      <c r="AJ1568" s="287">
        <v>42300</v>
      </c>
      <c r="AK1568" s="280" t="s">
        <v>1010</v>
      </c>
      <c r="AL1568" s="281">
        <v>242</v>
      </c>
      <c r="AM1568" s="282" t="s">
        <v>320</v>
      </c>
      <c r="AN1568" s="283" t="s">
        <v>906</v>
      </c>
      <c r="AO1568" s="283" t="s">
        <v>1635</v>
      </c>
      <c r="AP1568" s="283">
        <v>6</v>
      </c>
      <c r="AQ1568" s="567">
        <v>1567</v>
      </c>
    </row>
    <row r="1569" spans="35:43" x14ac:dyDescent="0.25">
      <c r="AI1569" s="278" t="str">
        <f t="shared" si="26"/>
        <v>42300Ε1δ (Ε)242Dα14</v>
      </c>
      <c r="AJ1569" s="287">
        <v>42300</v>
      </c>
      <c r="AK1569" s="280" t="s">
        <v>1010</v>
      </c>
      <c r="AL1569" s="281">
        <v>242</v>
      </c>
      <c r="AM1569" s="282" t="s">
        <v>320</v>
      </c>
      <c r="AN1569" s="283" t="s">
        <v>913</v>
      </c>
      <c r="AO1569" s="283" t="s">
        <v>1635</v>
      </c>
      <c r="AP1569" s="283">
        <v>14</v>
      </c>
      <c r="AQ1569" s="567">
        <v>1568</v>
      </c>
    </row>
    <row r="1570" spans="35:43" x14ac:dyDescent="0.25">
      <c r="AI1570" s="278" t="str">
        <f t="shared" si="26"/>
        <v>42300Ε1δ (Ε)242Sα16</v>
      </c>
      <c r="AJ1570" s="287">
        <v>42300</v>
      </c>
      <c r="AK1570" s="280" t="s">
        <v>1010</v>
      </c>
      <c r="AL1570" s="281">
        <v>242</v>
      </c>
      <c r="AM1570" s="282" t="s">
        <v>320</v>
      </c>
      <c r="AN1570" s="283" t="s">
        <v>906</v>
      </c>
      <c r="AO1570" s="283" t="s">
        <v>1636</v>
      </c>
      <c r="AP1570" s="283">
        <v>7</v>
      </c>
      <c r="AQ1570" s="567">
        <v>1569</v>
      </c>
    </row>
    <row r="1571" spans="35:43" x14ac:dyDescent="0.25">
      <c r="AI1571" s="278" t="str">
        <f t="shared" si="26"/>
        <v>42300Ε1δ (Ε)242Dα16</v>
      </c>
      <c r="AJ1571" s="287">
        <v>42300</v>
      </c>
      <c r="AK1571" s="280" t="s">
        <v>1010</v>
      </c>
      <c r="AL1571" s="281">
        <v>242</v>
      </c>
      <c r="AM1571" s="282" t="s">
        <v>320</v>
      </c>
      <c r="AN1571" s="283" t="s">
        <v>913</v>
      </c>
      <c r="AO1571" s="283" t="s">
        <v>1636</v>
      </c>
      <c r="AP1571" s="283">
        <v>15</v>
      </c>
      <c r="AQ1571" s="567">
        <v>1570</v>
      </c>
    </row>
    <row r="1572" spans="35:43" x14ac:dyDescent="0.25">
      <c r="AI1572" s="278" t="str">
        <f t="shared" si="26"/>
        <v>42300Ε1δ (Ε)242Sα18</v>
      </c>
      <c r="AJ1572" s="287">
        <v>42300</v>
      </c>
      <c r="AK1572" s="280" t="s">
        <v>1010</v>
      </c>
      <c r="AL1572" s="281">
        <v>242</v>
      </c>
      <c r="AM1572" s="282" t="s">
        <v>320</v>
      </c>
      <c r="AN1572" s="283" t="s">
        <v>906</v>
      </c>
      <c r="AO1572" s="283" t="s">
        <v>1637</v>
      </c>
      <c r="AP1572" s="283">
        <v>8</v>
      </c>
      <c r="AQ1572" s="567">
        <v>1571</v>
      </c>
    </row>
    <row r="1573" spans="35:43" x14ac:dyDescent="0.25">
      <c r="AI1573" s="278" t="str">
        <f t="shared" si="26"/>
        <v>42300Ε1δ (Ε)242Sκ12</v>
      </c>
      <c r="AJ1573" s="287">
        <v>42300</v>
      </c>
      <c r="AK1573" s="280" t="s">
        <v>1010</v>
      </c>
      <c r="AL1573" s="281">
        <v>242</v>
      </c>
      <c r="AM1573" s="282" t="s">
        <v>320</v>
      </c>
      <c r="AN1573" s="283" t="s">
        <v>906</v>
      </c>
      <c r="AO1573" s="283" t="s">
        <v>1638</v>
      </c>
      <c r="AP1573" s="283">
        <v>9</v>
      </c>
      <c r="AQ1573" s="567">
        <v>1572</v>
      </c>
    </row>
    <row r="1574" spans="35:43" x14ac:dyDescent="0.25">
      <c r="AI1574" s="278" t="str">
        <f t="shared" si="26"/>
        <v>42300Ε1δ (Ε)242Dκ12</v>
      </c>
      <c r="AJ1574" s="287">
        <v>42300</v>
      </c>
      <c r="AK1574" s="280" t="s">
        <v>1010</v>
      </c>
      <c r="AL1574" s="281">
        <v>242</v>
      </c>
      <c r="AM1574" s="282" t="s">
        <v>320</v>
      </c>
      <c r="AN1574" s="283" t="s">
        <v>913</v>
      </c>
      <c r="AO1574" s="283" t="s">
        <v>1638</v>
      </c>
      <c r="AP1574" s="283">
        <v>17</v>
      </c>
      <c r="AQ1574" s="567">
        <v>1573</v>
      </c>
    </row>
    <row r="1575" spans="35:43" x14ac:dyDescent="0.25">
      <c r="AI1575" s="278" t="str">
        <f t="shared" si="26"/>
        <v>42300Ε1δ (Ε)242Sκ14</v>
      </c>
      <c r="AJ1575" s="287">
        <v>42300</v>
      </c>
      <c r="AK1575" s="280" t="s">
        <v>1010</v>
      </c>
      <c r="AL1575" s="281">
        <v>242</v>
      </c>
      <c r="AM1575" s="282" t="s">
        <v>320</v>
      </c>
      <c r="AN1575" s="283" t="s">
        <v>906</v>
      </c>
      <c r="AO1575" s="283" t="s">
        <v>1639</v>
      </c>
      <c r="AP1575" s="283">
        <v>10</v>
      </c>
      <c r="AQ1575" s="567">
        <v>1574</v>
      </c>
    </row>
    <row r="1576" spans="35:43" x14ac:dyDescent="0.25">
      <c r="AI1576" s="278" t="str">
        <f t="shared" si="26"/>
        <v>42300Ε1δ (Ε)242Dκ14</v>
      </c>
      <c r="AJ1576" s="287">
        <v>42300</v>
      </c>
      <c r="AK1576" s="280" t="s">
        <v>1010</v>
      </c>
      <c r="AL1576" s="281">
        <v>242</v>
      </c>
      <c r="AM1576" s="282" t="s">
        <v>320</v>
      </c>
      <c r="AN1576" s="283" t="s">
        <v>913</v>
      </c>
      <c r="AO1576" s="283" t="s">
        <v>1639</v>
      </c>
      <c r="AP1576" s="283">
        <v>18</v>
      </c>
      <c r="AQ1576" s="567">
        <v>1575</v>
      </c>
    </row>
    <row r="1577" spans="35:43" x14ac:dyDescent="0.25">
      <c r="AI1577" s="278" t="str">
        <f t="shared" si="26"/>
        <v>42300Ε1δ (Ε)242Sκ16</v>
      </c>
      <c r="AJ1577" s="287">
        <v>42300</v>
      </c>
      <c r="AK1577" s="280" t="s">
        <v>1010</v>
      </c>
      <c r="AL1577" s="281">
        <v>242</v>
      </c>
      <c r="AM1577" s="282" t="s">
        <v>320</v>
      </c>
      <c r="AN1577" s="283" t="s">
        <v>906</v>
      </c>
      <c r="AO1577" s="283" t="s">
        <v>1640</v>
      </c>
      <c r="AP1577" s="283">
        <v>11</v>
      </c>
      <c r="AQ1577" s="567">
        <v>1576</v>
      </c>
    </row>
    <row r="1578" spans="35:43" x14ac:dyDescent="0.25">
      <c r="AI1578" s="278" t="str">
        <f t="shared" si="26"/>
        <v>42300Ε1δ (Ε)242Dκ16</v>
      </c>
      <c r="AJ1578" s="287">
        <v>42300</v>
      </c>
      <c r="AK1578" s="280" t="s">
        <v>1010</v>
      </c>
      <c r="AL1578" s="281">
        <v>242</v>
      </c>
      <c r="AM1578" s="282" t="s">
        <v>320</v>
      </c>
      <c r="AN1578" s="283" t="s">
        <v>913</v>
      </c>
      <c r="AO1578" s="283" t="s">
        <v>1640</v>
      </c>
      <c r="AP1578" s="283">
        <v>19</v>
      </c>
      <c r="AQ1578" s="567">
        <v>1577</v>
      </c>
    </row>
    <row r="1579" spans="35:43" x14ac:dyDescent="0.25">
      <c r="AI1579" s="278" t="str">
        <f t="shared" si="26"/>
        <v>42300Ε1δ (Ε)242Sκ18</v>
      </c>
      <c r="AJ1579" s="287">
        <v>42300</v>
      </c>
      <c r="AK1579" s="280" t="s">
        <v>1010</v>
      </c>
      <c r="AL1579" s="281">
        <v>242</v>
      </c>
      <c r="AM1579" s="282" t="s">
        <v>320</v>
      </c>
      <c r="AN1579" s="283" t="s">
        <v>906</v>
      </c>
      <c r="AO1579" s="283" t="s">
        <v>1641</v>
      </c>
      <c r="AP1579" s="283">
        <v>12</v>
      </c>
      <c r="AQ1579" s="567">
        <v>1578</v>
      </c>
    </row>
    <row r="1580" spans="35:43" x14ac:dyDescent="0.25">
      <c r="AI1580" s="278" t="str">
        <f t="shared" si="26"/>
        <v>42303ITF (7th Bahrain)14Sα18</v>
      </c>
      <c r="AJ1580" s="287">
        <v>42303</v>
      </c>
      <c r="AK1580" s="280" t="s">
        <v>1161</v>
      </c>
      <c r="AL1580" s="281">
        <v>14</v>
      </c>
      <c r="AM1580" s="282" t="s">
        <v>908</v>
      </c>
      <c r="AN1580" s="283" t="s">
        <v>906</v>
      </c>
      <c r="AO1580" s="283" t="s">
        <v>1637</v>
      </c>
      <c r="AP1580" s="283">
        <v>8</v>
      </c>
      <c r="AQ1580" s="567">
        <v>1579</v>
      </c>
    </row>
    <row r="1581" spans="35:43" x14ac:dyDescent="0.25">
      <c r="AI1581" s="278" t="str">
        <f t="shared" si="26"/>
        <v>42303ITF (7th Bahrain)14Dα18</v>
      </c>
      <c r="AJ1581" s="287">
        <v>42303</v>
      </c>
      <c r="AK1581" s="280" t="s">
        <v>1161</v>
      </c>
      <c r="AL1581" s="281">
        <v>14</v>
      </c>
      <c r="AM1581" s="282" t="s">
        <v>908</v>
      </c>
      <c r="AN1581" s="283" t="s">
        <v>913</v>
      </c>
      <c r="AO1581" s="283" t="s">
        <v>1637</v>
      </c>
      <c r="AP1581" s="283">
        <v>16</v>
      </c>
      <c r="AQ1581" s="567">
        <v>1580</v>
      </c>
    </row>
    <row r="1582" spans="35:43" x14ac:dyDescent="0.25">
      <c r="AI1582" s="278" t="str">
        <f t="shared" si="26"/>
        <v>42303TE (NICOSIA FIELD)15Dα14</v>
      </c>
      <c r="AJ1582" s="287">
        <v>42303</v>
      </c>
      <c r="AK1582" s="280" t="s">
        <v>1101</v>
      </c>
      <c r="AL1582" s="281">
        <v>15</v>
      </c>
      <c r="AM1582" s="282" t="s">
        <v>1699</v>
      </c>
      <c r="AN1582" s="283" t="s">
        <v>913</v>
      </c>
      <c r="AO1582" s="283" t="s">
        <v>1635</v>
      </c>
      <c r="AP1582" s="283">
        <v>14</v>
      </c>
      <c r="AQ1582" s="567">
        <v>1581</v>
      </c>
    </row>
    <row r="1583" spans="35:43" x14ac:dyDescent="0.25">
      <c r="AI1583" s="278" t="str">
        <f t="shared" si="26"/>
        <v>42308Ε3δ (Α)2Sα12</v>
      </c>
      <c r="AJ1583" s="287">
        <v>42308</v>
      </c>
      <c r="AK1583" s="280" t="s">
        <v>1105</v>
      </c>
      <c r="AL1583" s="281">
        <v>2</v>
      </c>
      <c r="AM1583" s="282" t="s">
        <v>1702</v>
      </c>
      <c r="AN1583" s="283" t="s">
        <v>906</v>
      </c>
      <c r="AO1583" s="283" t="s">
        <v>1634</v>
      </c>
      <c r="AP1583" s="283">
        <v>5</v>
      </c>
      <c r="AQ1583" s="567">
        <v>1582</v>
      </c>
    </row>
    <row r="1584" spans="35:43" x14ac:dyDescent="0.25">
      <c r="AI1584" s="278" t="str">
        <f t="shared" si="26"/>
        <v>42308Ε3δ (Α)2Sα14</v>
      </c>
      <c r="AJ1584" s="287">
        <v>42308</v>
      </c>
      <c r="AK1584" s="280" t="s">
        <v>1105</v>
      </c>
      <c r="AL1584" s="281">
        <v>2</v>
      </c>
      <c r="AM1584" s="282" t="s">
        <v>1702</v>
      </c>
      <c r="AN1584" s="283" t="s">
        <v>906</v>
      </c>
      <c r="AO1584" s="283" t="s">
        <v>1635</v>
      </c>
      <c r="AP1584" s="283">
        <v>6</v>
      </c>
      <c r="AQ1584" s="567">
        <v>1583</v>
      </c>
    </row>
    <row r="1585" spans="35:43" x14ac:dyDescent="0.25">
      <c r="AI1585" s="278" t="str">
        <f t="shared" si="26"/>
        <v>42308Ε3δ (Α)2Sα16</v>
      </c>
      <c r="AJ1585" s="287">
        <v>42308</v>
      </c>
      <c r="AK1585" s="280" t="s">
        <v>1105</v>
      </c>
      <c r="AL1585" s="281">
        <v>2</v>
      </c>
      <c r="AM1585" s="282" t="s">
        <v>1702</v>
      </c>
      <c r="AN1585" s="283" t="s">
        <v>906</v>
      </c>
      <c r="AO1585" s="283" t="s">
        <v>1636</v>
      </c>
      <c r="AP1585" s="283">
        <v>7</v>
      </c>
      <c r="AQ1585" s="567">
        <v>1584</v>
      </c>
    </row>
    <row r="1586" spans="35:43" x14ac:dyDescent="0.25">
      <c r="AI1586" s="278" t="str">
        <f t="shared" si="26"/>
        <v>42308Ε3δ (Α)2Sκ12</v>
      </c>
      <c r="AJ1586" s="287">
        <v>42308</v>
      </c>
      <c r="AK1586" s="280" t="s">
        <v>1105</v>
      </c>
      <c r="AL1586" s="281">
        <v>2</v>
      </c>
      <c r="AM1586" s="282" t="s">
        <v>1702</v>
      </c>
      <c r="AN1586" s="283" t="s">
        <v>906</v>
      </c>
      <c r="AO1586" s="283" t="s">
        <v>1638</v>
      </c>
      <c r="AP1586" s="283">
        <v>9</v>
      </c>
      <c r="AQ1586" s="567">
        <v>1585</v>
      </c>
    </row>
    <row r="1587" spans="35:43" x14ac:dyDescent="0.25">
      <c r="AI1587" s="278" t="str">
        <f t="shared" si="26"/>
        <v>42308Ε3δ (Α)2Sκ14</v>
      </c>
      <c r="AJ1587" s="287">
        <v>42308</v>
      </c>
      <c r="AK1587" s="280" t="s">
        <v>1105</v>
      </c>
      <c r="AL1587" s="281">
        <v>2</v>
      </c>
      <c r="AM1587" s="282" t="s">
        <v>1702</v>
      </c>
      <c r="AN1587" s="283" t="s">
        <v>906</v>
      </c>
      <c r="AO1587" s="283" t="s">
        <v>1639</v>
      </c>
      <c r="AP1587" s="283">
        <v>10</v>
      </c>
      <c r="AQ1587" s="567">
        <v>1586</v>
      </c>
    </row>
    <row r="1588" spans="35:43" x14ac:dyDescent="0.25">
      <c r="AI1588" s="278" t="str">
        <f t="shared" si="26"/>
        <v>42308Ε3δ (Α)2Sκ16</v>
      </c>
      <c r="AJ1588" s="287">
        <v>42308</v>
      </c>
      <c r="AK1588" s="280" t="s">
        <v>1105</v>
      </c>
      <c r="AL1588" s="281">
        <v>2</v>
      </c>
      <c r="AM1588" s="282" t="s">
        <v>1702</v>
      </c>
      <c r="AN1588" s="283" t="s">
        <v>906</v>
      </c>
      <c r="AO1588" s="283" t="s">
        <v>1640</v>
      </c>
      <c r="AP1588" s="283">
        <v>11</v>
      </c>
      <c r="AQ1588" s="567">
        <v>1587</v>
      </c>
    </row>
    <row r="1589" spans="35:43" x14ac:dyDescent="0.25">
      <c r="AI1589" s="278" t="str">
        <f t="shared" si="26"/>
        <v>42308Ε3δ (Β)3Sα12</v>
      </c>
      <c r="AJ1589" s="287">
        <v>42308</v>
      </c>
      <c r="AK1589" s="280" t="s">
        <v>1106</v>
      </c>
      <c r="AL1589" s="281">
        <v>3</v>
      </c>
      <c r="AM1589" s="282" t="s">
        <v>1703</v>
      </c>
      <c r="AN1589" s="283" t="s">
        <v>906</v>
      </c>
      <c r="AO1589" s="283" t="s">
        <v>1634</v>
      </c>
      <c r="AP1589" s="283">
        <v>5</v>
      </c>
      <c r="AQ1589" s="567">
        <v>1588</v>
      </c>
    </row>
    <row r="1590" spans="35:43" x14ac:dyDescent="0.25">
      <c r="AI1590" s="278" t="str">
        <f t="shared" si="26"/>
        <v>42308Ε3δ (Β)3Sα14</v>
      </c>
      <c r="AJ1590" s="287">
        <v>42308</v>
      </c>
      <c r="AK1590" s="280" t="s">
        <v>1106</v>
      </c>
      <c r="AL1590" s="281">
        <v>3</v>
      </c>
      <c r="AM1590" s="282" t="s">
        <v>1703</v>
      </c>
      <c r="AN1590" s="283" t="s">
        <v>906</v>
      </c>
      <c r="AO1590" s="283" t="s">
        <v>1635</v>
      </c>
      <c r="AP1590" s="283">
        <v>6</v>
      </c>
      <c r="AQ1590" s="567">
        <v>1589</v>
      </c>
    </row>
    <row r="1591" spans="35:43" x14ac:dyDescent="0.25">
      <c r="AI1591" s="278" t="str">
        <f t="shared" si="26"/>
        <v>42308Ε3δ (Β)3Sα16</v>
      </c>
      <c r="AJ1591" s="287">
        <v>42308</v>
      </c>
      <c r="AK1591" s="280" t="s">
        <v>1106</v>
      </c>
      <c r="AL1591" s="281">
        <v>3</v>
      </c>
      <c r="AM1591" s="282" t="s">
        <v>1703</v>
      </c>
      <c r="AN1591" s="283" t="s">
        <v>906</v>
      </c>
      <c r="AO1591" s="283" t="s">
        <v>1636</v>
      </c>
      <c r="AP1591" s="283">
        <v>7</v>
      </c>
      <c r="AQ1591" s="567">
        <v>1590</v>
      </c>
    </row>
    <row r="1592" spans="35:43" x14ac:dyDescent="0.25">
      <c r="AI1592" s="278" t="str">
        <f t="shared" si="26"/>
        <v>42308Ε3δ (Β)3Sκ12</v>
      </c>
      <c r="AJ1592" s="287">
        <v>42308</v>
      </c>
      <c r="AK1592" s="280" t="s">
        <v>1106</v>
      </c>
      <c r="AL1592" s="281">
        <v>3</v>
      </c>
      <c r="AM1592" s="282" t="s">
        <v>1703</v>
      </c>
      <c r="AN1592" s="283" t="s">
        <v>906</v>
      </c>
      <c r="AO1592" s="283" t="s">
        <v>1638</v>
      </c>
      <c r="AP1592" s="283">
        <v>9</v>
      </c>
      <c r="AQ1592" s="567">
        <v>1591</v>
      </c>
    </row>
    <row r="1593" spans="35:43" x14ac:dyDescent="0.25">
      <c r="AI1593" s="278" t="str">
        <f t="shared" si="26"/>
        <v>42308Ε3δ (Β)3Sκ14</v>
      </c>
      <c r="AJ1593" s="287">
        <v>42308</v>
      </c>
      <c r="AK1593" s="280" t="s">
        <v>1106</v>
      </c>
      <c r="AL1593" s="281">
        <v>3</v>
      </c>
      <c r="AM1593" s="282" t="s">
        <v>1703</v>
      </c>
      <c r="AN1593" s="283" t="s">
        <v>906</v>
      </c>
      <c r="AO1593" s="283" t="s">
        <v>1639</v>
      </c>
      <c r="AP1593" s="283">
        <v>10</v>
      </c>
      <c r="AQ1593" s="567">
        <v>1592</v>
      </c>
    </row>
    <row r="1594" spans="35:43" x14ac:dyDescent="0.25">
      <c r="AI1594" s="278" t="str">
        <f t="shared" si="26"/>
        <v>42308Ε3δ (Β)3Sκ16</v>
      </c>
      <c r="AJ1594" s="287">
        <v>42308</v>
      </c>
      <c r="AK1594" s="280" t="s">
        <v>1106</v>
      </c>
      <c r="AL1594" s="281">
        <v>3</v>
      </c>
      <c r="AM1594" s="282" t="s">
        <v>1703</v>
      </c>
      <c r="AN1594" s="283" t="s">
        <v>906</v>
      </c>
      <c r="AO1594" s="283" t="s">
        <v>1640</v>
      </c>
      <c r="AP1594" s="283">
        <v>11</v>
      </c>
      <c r="AQ1594" s="567">
        <v>1593</v>
      </c>
    </row>
    <row r="1595" spans="35:43" x14ac:dyDescent="0.25">
      <c r="AI1595" s="278" t="str">
        <f t="shared" si="26"/>
        <v>42308Ε3δ (Γ)4Sα12</v>
      </c>
      <c r="AJ1595" s="287">
        <v>42308</v>
      </c>
      <c r="AK1595" s="280" t="s">
        <v>1107</v>
      </c>
      <c r="AL1595" s="281">
        <v>4</v>
      </c>
      <c r="AM1595" s="282" t="s">
        <v>1704</v>
      </c>
      <c r="AN1595" s="283" t="s">
        <v>906</v>
      </c>
      <c r="AO1595" s="283" t="s">
        <v>1634</v>
      </c>
      <c r="AP1595" s="283">
        <v>5</v>
      </c>
      <c r="AQ1595" s="567">
        <v>1594</v>
      </c>
    </row>
    <row r="1596" spans="35:43" x14ac:dyDescent="0.25">
      <c r="AI1596" s="278" t="str">
        <f t="shared" si="26"/>
        <v>42308Ε3δ (Γ)4Sα14</v>
      </c>
      <c r="AJ1596" s="287">
        <v>42308</v>
      </c>
      <c r="AK1596" s="280" t="s">
        <v>1107</v>
      </c>
      <c r="AL1596" s="281">
        <v>4</v>
      </c>
      <c r="AM1596" s="282" t="s">
        <v>1704</v>
      </c>
      <c r="AN1596" s="283" t="s">
        <v>906</v>
      </c>
      <c r="AO1596" s="283" t="s">
        <v>1635</v>
      </c>
      <c r="AP1596" s="283">
        <v>6</v>
      </c>
      <c r="AQ1596" s="567">
        <v>1595</v>
      </c>
    </row>
    <row r="1597" spans="35:43" x14ac:dyDescent="0.25">
      <c r="AI1597" s="278" t="str">
        <f t="shared" si="26"/>
        <v>42308Ε3δ (Γ)4Sκ12</v>
      </c>
      <c r="AJ1597" s="287">
        <v>42308</v>
      </c>
      <c r="AK1597" s="280" t="s">
        <v>1107</v>
      </c>
      <c r="AL1597" s="281">
        <v>4</v>
      </c>
      <c r="AM1597" s="282" t="s">
        <v>1704</v>
      </c>
      <c r="AN1597" s="283" t="s">
        <v>906</v>
      </c>
      <c r="AO1597" s="283" t="s">
        <v>1638</v>
      </c>
      <c r="AP1597" s="283">
        <v>9</v>
      </c>
      <c r="AQ1597" s="567">
        <v>1596</v>
      </c>
    </row>
    <row r="1598" spans="35:43" x14ac:dyDescent="0.25">
      <c r="AI1598" s="278" t="str">
        <f t="shared" si="26"/>
        <v>42308Ε3δ (Γ)4Sκ14</v>
      </c>
      <c r="AJ1598" s="287">
        <v>42308</v>
      </c>
      <c r="AK1598" s="280" t="s">
        <v>1107</v>
      </c>
      <c r="AL1598" s="281">
        <v>4</v>
      </c>
      <c r="AM1598" s="282" t="s">
        <v>1704</v>
      </c>
      <c r="AN1598" s="283" t="s">
        <v>906</v>
      </c>
      <c r="AO1598" s="283" t="s">
        <v>1639</v>
      </c>
      <c r="AP1598" s="283">
        <v>10</v>
      </c>
      <c r="AQ1598" s="567">
        <v>1597</v>
      </c>
    </row>
    <row r="1599" spans="35:43" x14ac:dyDescent="0.25">
      <c r="AI1599" s="278" t="str">
        <f t="shared" si="26"/>
        <v>42308Ε3δ (Γ)4Sκ16</v>
      </c>
      <c r="AJ1599" s="287">
        <v>42308</v>
      </c>
      <c r="AK1599" s="280" t="s">
        <v>1107</v>
      </c>
      <c r="AL1599" s="281">
        <v>4</v>
      </c>
      <c r="AM1599" s="282" t="s">
        <v>1704</v>
      </c>
      <c r="AN1599" s="283" t="s">
        <v>906</v>
      </c>
      <c r="AO1599" s="283" t="s">
        <v>1640</v>
      </c>
      <c r="AP1599" s="283">
        <v>11</v>
      </c>
      <c r="AQ1599" s="567">
        <v>1598</v>
      </c>
    </row>
    <row r="1600" spans="35:43" x14ac:dyDescent="0.25">
      <c r="AI1600" s="278" t="str">
        <f t="shared" si="26"/>
        <v>42308Ε3δ (Δ)5Sα12</v>
      </c>
      <c r="AJ1600" s="287">
        <v>42308</v>
      </c>
      <c r="AK1600" s="280" t="s">
        <v>1108</v>
      </c>
      <c r="AL1600" s="281">
        <v>5</v>
      </c>
      <c r="AM1600" s="282" t="s">
        <v>1705</v>
      </c>
      <c r="AN1600" s="283" t="s">
        <v>906</v>
      </c>
      <c r="AO1600" s="283" t="s">
        <v>1634</v>
      </c>
      <c r="AP1600" s="283">
        <v>5</v>
      </c>
      <c r="AQ1600" s="567">
        <v>1599</v>
      </c>
    </row>
    <row r="1601" spans="35:43" x14ac:dyDescent="0.25">
      <c r="AI1601" s="278" t="str">
        <f t="shared" si="26"/>
        <v>42308Ε3δ (Δ)5Sα14</v>
      </c>
      <c r="AJ1601" s="287">
        <v>42308</v>
      </c>
      <c r="AK1601" s="280" t="s">
        <v>1108</v>
      </c>
      <c r="AL1601" s="281">
        <v>5</v>
      </c>
      <c r="AM1601" s="282" t="s">
        <v>1705</v>
      </c>
      <c r="AN1601" s="283" t="s">
        <v>906</v>
      </c>
      <c r="AO1601" s="283" t="s">
        <v>1635</v>
      </c>
      <c r="AP1601" s="283">
        <v>6</v>
      </c>
      <c r="AQ1601" s="567">
        <v>1600</v>
      </c>
    </row>
    <row r="1602" spans="35:43" x14ac:dyDescent="0.25">
      <c r="AI1602" s="278" t="str">
        <f t="shared" si="26"/>
        <v>42308Ε3δ (Δ)5Sα16</v>
      </c>
      <c r="AJ1602" s="287">
        <v>42308</v>
      </c>
      <c r="AK1602" s="280" t="s">
        <v>1108</v>
      </c>
      <c r="AL1602" s="281">
        <v>5</v>
      </c>
      <c r="AM1602" s="282" t="s">
        <v>1705</v>
      </c>
      <c r="AN1602" s="283" t="s">
        <v>906</v>
      </c>
      <c r="AO1602" s="283" t="s">
        <v>1636</v>
      </c>
      <c r="AP1602" s="283">
        <v>7</v>
      </c>
      <c r="AQ1602" s="567">
        <v>1601</v>
      </c>
    </row>
    <row r="1603" spans="35:43" x14ac:dyDescent="0.25">
      <c r="AI1603" s="278" t="str">
        <f t="shared" ref="AI1603:AI1666" si="27">AJ1603&amp;AK1603&amp;AL1603&amp;AN1603&amp;AO1603</f>
        <v>42308Ε3δ (Δ)5Sκ12</v>
      </c>
      <c r="AJ1603" s="287">
        <v>42308</v>
      </c>
      <c r="AK1603" s="280" t="s">
        <v>1108</v>
      </c>
      <c r="AL1603" s="281">
        <v>5</v>
      </c>
      <c r="AM1603" s="282" t="s">
        <v>1705</v>
      </c>
      <c r="AN1603" s="283" t="s">
        <v>906</v>
      </c>
      <c r="AO1603" s="283" t="s">
        <v>1638</v>
      </c>
      <c r="AP1603" s="283">
        <v>9</v>
      </c>
      <c r="AQ1603" s="567">
        <v>1602</v>
      </c>
    </row>
    <row r="1604" spans="35:43" x14ac:dyDescent="0.25">
      <c r="AI1604" s="278" t="str">
        <f t="shared" si="27"/>
        <v>42308Ε3δ (Δ)5Sκ14</v>
      </c>
      <c r="AJ1604" s="287">
        <v>42308</v>
      </c>
      <c r="AK1604" s="280" t="s">
        <v>1108</v>
      </c>
      <c r="AL1604" s="281">
        <v>5</v>
      </c>
      <c r="AM1604" s="282" t="s">
        <v>1705</v>
      </c>
      <c r="AN1604" s="283" t="s">
        <v>906</v>
      </c>
      <c r="AO1604" s="283" t="s">
        <v>1639</v>
      </c>
      <c r="AP1604" s="283">
        <v>10</v>
      </c>
      <c r="AQ1604" s="567">
        <v>1603</v>
      </c>
    </row>
    <row r="1605" spans="35:43" x14ac:dyDescent="0.25">
      <c r="AI1605" s="278" t="str">
        <f t="shared" si="27"/>
        <v>42308Ε3δ (Ε)6Sα12</v>
      </c>
      <c r="AJ1605" s="287">
        <v>42308</v>
      </c>
      <c r="AK1605" s="280" t="s">
        <v>1109</v>
      </c>
      <c r="AL1605" s="281">
        <v>6</v>
      </c>
      <c r="AM1605" s="282" t="s">
        <v>1706</v>
      </c>
      <c r="AN1605" s="283" t="s">
        <v>906</v>
      </c>
      <c r="AO1605" s="283" t="s">
        <v>1634</v>
      </c>
      <c r="AP1605" s="283">
        <v>5</v>
      </c>
      <c r="AQ1605" s="567">
        <v>1604</v>
      </c>
    </row>
    <row r="1606" spans="35:43" x14ac:dyDescent="0.25">
      <c r="AI1606" s="278" t="str">
        <f t="shared" si="27"/>
        <v>42308Ε3δ (Ε)6Sα14</v>
      </c>
      <c r="AJ1606" s="287">
        <v>42308</v>
      </c>
      <c r="AK1606" s="280" t="s">
        <v>1109</v>
      </c>
      <c r="AL1606" s="281">
        <v>6</v>
      </c>
      <c r="AM1606" s="282" t="s">
        <v>1706</v>
      </c>
      <c r="AN1606" s="283" t="s">
        <v>906</v>
      </c>
      <c r="AO1606" s="283" t="s">
        <v>1635</v>
      </c>
      <c r="AP1606" s="283">
        <v>6</v>
      </c>
      <c r="AQ1606" s="567">
        <v>1605</v>
      </c>
    </row>
    <row r="1607" spans="35:43" x14ac:dyDescent="0.25">
      <c r="AI1607" s="278" t="str">
        <f t="shared" si="27"/>
        <v>42308Ε3δ (Ε)6Sκ12</v>
      </c>
      <c r="AJ1607" s="287">
        <v>42308</v>
      </c>
      <c r="AK1607" s="280" t="s">
        <v>1109</v>
      </c>
      <c r="AL1607" s="281">
        <v>6</v>
      </c>
      <c r="AM1607" s="282" t="s">
        <v>1706</v>
      </c>
      <c r="AN1607" s="283" t="s">
        <v>906</v>
      </c>
      <c r="AO1607" s="283" t="s">
        <v>1638</v>
      </c>
      <c r="AP1607" s="283">
        <v>9</v>
      </c>
      <c r="AQ1607" s="567">
        <v>1606</v>
      </c>
    </row>
    <row r="1608" spans="35:43" x14ac:dyDescent="0.25">
      <c r="AI1608" s="278" t="str">
        <f t="shared" si="27"/>
        <v>42308Ε3δ (Ε)6Sκ16</v>
      </c>
      <c r="AJ1608" s="287">
        <v>42308</v>
      </c>
      <c r="AK1608" s="280" t="s">
        <v>1109</v>
      </c>
      <c r="AL1608" s="281">
        <v>6</v>
      </c>
      <c r="AM1608" s="282" t="s">
        <v>1706</v>
      </c>
      <c r="AN1608" s="283" t="s">
        <v>906</v>
      </c>
      <c r="AO1608" s="283" t="s">
        <v>1640</v>
      </c>
      <c r="AP1608" s="283">
        <v>11</v>
      </c>
      <c r="AQ1608" s="567">
        <v>1607</v>
      </c>
    </row>
    <row r="1609" spans="35:43" x14ac:dyDescent="0.25">
      <c r="AI1609" s="278" t="str">
        <f t="shared" si="27"/>
        <v>42308Ε3δ (Ζ)8Sα12</v>
      </c>
      <c r="AJ1609" s="287">
        <v>42308</v>
      </c>
      <c r="AK1609" s="280" t="s">
        <v>1110</v>
      </c>
      <c r="AL1609" s="281">
        <v>8</v>
      </c>
      <c r="AM1609" s="282" t="s">
        <v>1708</v>
      </c>
      <c r="AN1609" s="283" t="s">
        <v>906</v>
      </c>
      <c r="AO1609" s="283" t="s">
        <v>1634</v>
      </c>
      <c r="AP1609" s="283">
        <v>5</v>
      </c>
      <c r="AQ1609" s="567">
        <v>1608</v>
      </c>
    </row>
    <row r="1610" spans="35:43" x14ac:dyDescent="0.25">
      <c r="AI1610" s="278" t="str">
        <f t="shared" si="27"/>
        <v>42308Ε3δ (Ζ)8Sα14</v>
      </c>
      <c r="AJ1610" s="287">
        <v>42308</v>
      </c>
      <c r="AK1610" s="280" t="s">
        <v>1110</v>
      </c>
      <c r="AL1610" s="281">
        <v>8</v>
      </c>
      <c r="AM1610" s="282" t="s">
        <v>1708</v>
      </c>
      <c r="AN1610" s="283" t="s">
        <v>906</v>
      </c>
      <c r="AO1610" s="283" t="s">
        <v>1635</v>
      </c>
      <c r="AP1610" s="283">
        <v>6</v>
      </c>
      <c r="AQ1610" s="567">
        <v>1609</v>
      </c>
    </row>
    <row r="1611" spans="35:43" x14ac:dyDescent="0.25">
      <c r="AI1611" s="278" t="str">
        <f t="shared" si="27"/>
        <v>42308Ε3δ (Ζ)8Sα16</v>
      </c>
      <c r="AJ1611" s="287">
        <v>42308</v>
      </c>
      <c r="AK1611" s="280" t="s">
        <v>1110</v>
      </c>
      <c r="AL1611" s="281">
        <v>8</v>
      </c>
      <c r="AM1611" s="282" t="s">
        <v>1708</v>
      </c>
      <c r="AN1611" s="283" t="s">
        <v>906</v>
      </c>
      <c r="AO1611" s="283" t="s">
        <v>1636</v>
      </c>
      <c r="AP1611" s="283">
        <v>7</v>
      </c>
      <c r="AQ1611" s="567">
        <v>1610</v>
      </c>
    </row>
    <row r="1612" spans="35:43" x14ac:dyDescent="0.25">
      <c r="AI1612" s="278" t="str">
        <f t="shared" si="27"/>
        <v>42308Ε3δ (Ζ)8Sκ12</v>
      </c>
      <c r="AJ1612" s="287">
        <v>42308</v>
      </c>
      <c r="AK1612" s="280" t="s">
        <v>1110</v>
      </c>
      <c r="AL1612" s="281">
        <v>8</v>
      </c>
      <c r="AM1612" s="282" t="s">
        <v>1708</v>
      </c>
      <c r="AN1612" s="283" t="s">
        <v>906</v>
      </c>
      <c r="AO1612" s="283" t="s">
        <v>1638</v>
      </c>
      <c r="AP1612" s="283">
        <v>9</v>
      </c>
      <c r="AQ1612" s="567">
        <v>1611</v>
      </c>
    </row>
    <row r="1613" spans="35:43" x14ac:dyDescent="0.25">
      <c r="AI1613" s="278" t="str">
        <f t="shared" si="27"/>
        <v>42308Ε3δ (Ζ)8Sκ16</v>
      </c>
      <c r="AJ1613" s="287">
        <v>42308</v>
      </c>
      <c r="AK1613" s="280" t="s">
        <v>1110</v>
      </c>
      <c r="AL1613" s="281">
        <v>8</v>
      </c>
      <c r="AM1613" s="282" t="s">
        <v>1708</v>
      </c>
      <c r="AN1613" s="283" t="s">
        <v>906</v>
      </c>
      <c r="AO1613" s="283" t="s">
        <v>1640</v>
      </c>
      <c r="AP1613" s="283">
        <v>11</v>
      </c>
      <c r="AQ1613" s="567">
        <v>1612</v>
      </c>
    </row>
    <row r="1614" spans="35:43" x14ac:dyDescent="0.25">
      <c r="AI1614" s="278" t="str">
        <f t="shared" si="27"/>
        <v>42308Ε3δ (Η)9Sα12</v>
      </c>
      <c r="AJ1614" s="287">
        <v>42308</v>
      </c>
      <c r="AK1614" s="280" t="s">
        <v>1111</v>
      </c>
      <c r="AL1614" s="281">
        <v>9</v>
      </c>
      <c r="AM1614" s="282" t="s">
        <v>1709</v>
      </c>
      <c r="AN1614" s="283" t="s">
        <v>906</v>
      </c>
      <c r="AO1614" s="283" t="s">
        <v>1634</v>
      </c>
      <c r="AP1614" s="283">
        <v>5</v>
      </c>
      <c r="AQ1614" s="567">
        <v>1613</v>
      </c>
    </row>
    <row r="1615" spans="35:43" x14ac:dyDescent="0.25">
      <c r="AI1615" s="278" t="str">
        <f t="shared" si="27"/>
        <v>42308Ε3δ (Η)9Sα14</v>
      </c>
      <c r="AJ1615" s="287">
        <v>42308</v>
      </c>
      <c r="AK1615" s="280" t="s">
        <v>1111</v>
      </c>
      <c r="AL1615" s="281">
        <v>9</v>
      </c>
      <c r="AM1615" s="282" t="s">
        <v>1709</v>
      </c>
      <c r="AN1615" s="283" t="s">
        <v>906</v>
      </c>
      <c r="AO1615" s="283" t="s">
        <v>1635</v>
      </c>
      <c r="AP1615" s="283">
        <v>6</v>
      </c>
      <c r="AQ1615" s="567">
        <v>1614</v>
      </c>
    </row>
    <row r="1616" spans="35:43" x14ac:dyDescent="0.25">
      <c r="AI1616" s="278" t="str">
        <f t="shared" si="27"/>
        <v>42308Ε3δ (Η)9Sα16</v>
      </c>
      <c r="AJ1616" s="287">
        <v>42308</v>
      </c>
      <c r="AK1616" s="280" t="s">
        <v>1111</v>
      </c>
      <c r="AL1616" s="281">
        <v>9</v>
      </c>
      <c r="AM1616" s="282" t="s">
        <v>1709</v>
      </c>
      <c r="AN1616" s="283" t="s">
        <v>906</v>
      </c>
      <c r="AO1616" s="283" t="s">
        <v>1636</v>
      </c>
      <c r="AP1616" s="283">
        <v>7</v>
      </c>
      <c r="AQ1616" s="567">
        <v>1615</v>
      </c>
    </row>
    <row r="1617" spans="35:43" x14ac:dyDescent="0.25">
      <c r="AI1617" s="278" t="str">
        <f t="shared" si="27"/>
        <v>42308Ε3δ (Η)9Sκ12</v>
      </c>
      <c r="AJ1617" s="287">
        <v>42308</v>
      </c>
      <c r="AK1617" s="280" t="s">
        <v>1111</v>
      </c>
      <c r="AL1617" s="281">
        <v>9</v>
      </c>
      <c r="AM1617" s="282" t="s">
        <v>1709</v>
      </c>
      <c r="AN1617" s="283" t="s">
        <v>906</v>
      </c>
      <c r="AO1617" s="283" t="s">
        <v>1638</v>
      </c>
      <c r="AP1617" s="283">
        <v>9</v>
      </c>
      <c r="AQ1617" s="567">
        <v>1616</v>
      </c>
    </row>
    <row r="1618" spans="35:43" x14ac:dyDescent="0.25">
      <c r="AI1618" s="278" t="str">
        <f t="shared" si="27"/>
        <v>42308Ε3δ (Η)9Sκ14</v>
      </c>
      <c r="AJ1618" s="287">
        <v>42308</v>
      </c>
      <c r="AK1618" s="280" t="s">
        <v>1111</v>
      </c>
      <c r="AL1618" s="281">
        <v>9</v>
      </c>
      <c r="AM1618" s="282" t="s">
        <v>1709</v>
      </c>
      <c r="AN1618" s="283" t="s">
        <v>906</v>
      </c>
      <c r="AO1618" s="283" t="s">
        <v>1639</v>
      </c>
      <c r="AP1618" s="283">
        <v>10</v>
      </c>
      <c r="AQ1618" s="567">
        <v>1617</v>
      </c>
    </row>
    <row r="1619" spans="35:43" x14ac:dyDescent="0.25">
      <c r="AI1619" s="278" t="str">
        <f t="shared" si="27"/>
        <v>42308Ε3δ (Η)9Sκ16</v>
      </c>
      <c r="AJ1619" s="287">
        <v>42308</v>
      </c>
      <c r="AK1619" s="280" t="s">
        <v>1111</v>
      </c>
      <c r="AL1619" s="281">
        <v>9</v>
      </c>
      <c r="AM1619" s="282" t="s">
        <v>1709</v>
      </c>
      <c r="AN1619" s="283" t="s">
        <v>906</v>
      </c>
      <c r="AO1619" s="283" t="s">
        <v>1640</v>
      </c>
      <c r="AP1619" s="283">
        <v>11</v>
      </c>
      <c r="AQ1619" s="567">
        <v>1618</v>
      </c>
    </row>
    <row r="1620" spans="35:43" x14ac:dyDescent="0.25">
      <c r="AI1620" s="278" t="str">
        <f t="shared" si="27"/>
        <v>42308Ε3δ (Θ)10Sα12</v>
      </c>
      <c r="AJ1620" s="287">
        <v>42308</v>
      </c>
      <c r="AK1620" s="280" t="s">
        <v>1112</v>
      </c>
      <c r="AL1620" s="281">
        <v>10</v>
      </c>
      <c r="AM1620" s="282" t="s">
        <v>1710</v>
      </c>
      <c r="AN1620" s="283" t="s">
        <v>906</v>
      </c>
      <c r="AO1620" s="283" t="s">
        <v>1634</v>
      </c>
      <c r="AP1620" s="283">
        <v>5</v>
      </c>
      <c r="AQ1620" s="567">
        <v>1619</v>
      </c>
    </row>
    <row r="1621" spans="35:43" x14ac:dyDescent="0.25">
      <c r="AI1621" s="278" t="str">
        <f t="shared" si="27"/>
        <v>42308Ε3δ (Θ)10Sα14</v>
      </c>
      <c r="AJ1621" s="287">
        <v>42308</v>
      </c>
      <c r="AK1621" s="280" t="s">
        <v>1112</v>
      </c>
      <c r="AL1621" s="281">
        <v>10</v>
      </c>
      <c r="AM1621" s="282" t="s">
        <v>1710</v>
      </c>
      <c r="AN1621" s="283" t="s">
        <v>906</v>
      </c>
      <c r="AO1621" s="283" t="s">
        <v>1635</v>
      </c>
      <c r="AP1621" s="283">
        <v>6</v>
      </c>
      <c r="AQ1621" s="567">
        <v>1620</v>
      </c>
    </row>
    <row r="1622" spans="35:43" x14ac:dyDescent="0.25">
      <c r="AI1622" s="278" t="str">
        <f t="shared" si="27"/>
        <v>42308Ε3δ (Θ)10Sα16</v>
      </c>
      <c r="AJ1622" s="287">
        <v>42308</v>
      </c>
      <c r="AK1622" s="280" t="s">
        <v>1112</v>
      </c>
      <c r="AL1622" s="281">
        <v>10</v>
      </c>
      <c r="AM1622" s="282" t="s">
        <v>1710</v>
      </c>
      <c r="AN1622" s="283" t="s">
        <v>906</v>
      </c>
      <c r="AO1622" s="283" t="s">
        <v>1636</v>
      </c>
      <c r="AP1622" s="283">
        <v>7</v>
      </c>
      <c r="AQ1622" s="567">
        <v>1621</v>
      </c>
    </row>
    <row r="1623" spans="35:43" x14ac:dyDescent="0.25">
      <c r="AI1623" s="278" t="str">
        <f t="shared" si="27"/>
        <v>42308Ε3δ (Θ)10Sκ12</v>
      </c>
      <c r="AJ1623" s="287">
        <v>42308</v>
      </c>
      <c r="AK1623" s="280" t="s">
        <v>1112</v>
      </c>
      <c r="AL1623" s="281">
        <v>10</v>
      </c>
      <c r="AM1623" s="282" t="s">
        <v>1710</v>
      </c>
      <c r="AN1623" s="283" t="s">
        <v>906</v>
      </c>
      <c r="AO1623" s="283" t="s">
        <v>1638</v>
      </c>
      <c r="AP1623" s="283">
        <v>9</v>
      </c>
      <c r="AQ1623" s="567">
        <v>1622</v>
      </c>
    </row>
    <row r="1624" spans="35:43" x14ac:dyDescent="0.25">
      <c r="AI1624" s="278" t="str">
        <f t="shared" si="27"/>
        <v>42308Ε3δ (Θ)10Sκ14</v>
      </c>
      <c r="AJ1624" s="287">
        <v>42308</v>
      </c>
      <c r="AK1624" s="280" t="s">
        <v>1112</v>
      </c>
      <c r="AL1624" s="281">
        <v>10</v>
      </c>
      <c r="AM1624" s="282" t="s">
        <v>1710</v>
      </c>
      <c r="AN1624" s="283" t="s">
        <v>906</v>
      </c>
      <c r="AO1624" s="283" t="s">
        <v>1639</v>
      </c>
      <c r="AP1624" s="283">
        <v>10</v>
      </c>
      <c r="AQ1624" s="567">
        <v>1623</v>
      </c>
    </row>
    <row r="1625" spans="35:43" x14ac:dyDescent="0.25">
      <c r="AI1625" s="278" t="str">
        <f t="shared" si="27"/>
        <v>42308Ε3δ (Θ)10Sκ16</v>
      </c>
      <c r="AJ1625" s="287">
        <v>42308</v>
      </c>
      <c r="AK1625" s="280" t="s">
        <v>1112</v>
      </c>
      <c r="AL1625" s="281">
        <v>10</v>
      </c>
      <c r="AM1625" s="282" t="s">
        <v>1710</v>
      </c>
      <c r="AN1625" s="283" t="s">
        <v>906</v>
      </c>
      <c r="AO1625" s="283" t="s">
        <v>1640</v>
      </c>
      <c r="AP1625" s="283">
        <v>11</v>
      </c>
      <c r="AQ1625" s="567">
        <v>1624</v>
      </c>
    </row>
    <row r="1626" spans="35:43" x14ac:dyDescent="0.25">
      <c r="AI1626" s="278" t="str">
        <f t="shared" si="27"/>
        <v>42308Ε3δ (ΙΑ)11Sα12</v>
      </c>
      <c r="AJ1626" s="287">
        <v>42308</v>
      </c>
      <c r="AK1626" s="280" t="s">
        <v>1113</v>
      </c>
      <c r="AL1626" s="281">
        <v>11</v>
      </c>
      <c r="AM1626" s="282" t="s">
        <v>1711</v>
      </c>
      <c r="AN1626" s="283" t="s">
        <v>906</v>
      </c>
      <c r="AO1626" s="283" t="s">
        <v>1634</v>
      </c>
      <c r="AP1626" s="283">
        <v>5</v>
      </c>
      <c r="AQ1626" s="567">
        <v>1625</v>
      </c>
    </row>
    <row r="1627" spans="35:43" x14ac:dyDescent="0.25">
      <c r="AI1627" s="278" t="str">
        <f t="shared" si="27"/>
        <v>42308Ε3δ (ΙΑ)11Sα14</v>
      </c>
      <c r="AJ1627" s="287">
        <v>42308</v>
      </c>
      <c r="AK1627" s="280" t="s">
        <v>1113</v>
      </c>
      <c r="AL1627" s="281">
        <v>11</v>
      </c>
      <c r="AM1627" s="282" t="s">
        <v>1711</v>
      </c>
      <c r="AN1627" s="283" t="s">
        <v>906</v>
      </c>
      <c r="AO1627" s="283" t="s">
        <v>1635</v>
      </c>
      <c r="AP1627" s="283">
        <v>6</v>
      </c>
      <c r="AQ1627" s="567">
        <v>1626</v>
      </c>
    </row>
    <row r="1628" spans="35:43" x14ac:dyDescent="0.25">
      <c r="AI1628" s="278" t="str">
        <f t="shared" si="27"/>
        <v>42308Ε3δ (ΙΑ)11Sα16</v>
      </c>
      <c r="AJ1628" s="287">
        <v>42308</v>
      </c>
      <c r="AK1628" s="280" t="s">
        <v>1113</v>
      </c>
      <c r="AL1628" s="281">
        <v>11</v>
      </c>
      <c r="AM1628" s="282" t="s">
        <v>1711</v>
      </c>
      <c r="AN1628" s="283" t="s">
        <v>906</v>
      </c>
      <c r="AO1628" s="283" t="s">
        <v>1636</v>
      </c>
      <c r="AP1628" s="283">
        <v>7</v>
      </c>
      <c r="AQ1628" s="567">
        <v>1627</v>
      </c>
    </row>
    <row r="1629" spans="35:43" x14ac:dyDescent="0.25">
      <c r="AI1629" s="278" t="str">
        <f t="shared" si="27"/>
        <v>42308Ε3δ (ΙΑ)11Sκ12</v>
      </c>
      <c r="AJ1629" s="287">
        <v>42308</v>
      </c>
      <c r="AK1629" s="280" t="s">
        <v>1113</v>
      </c>
      <c r="AL1629" s="281">
        <v>11</v>
      </c>
      <c r="AM1629" s="282" t="s">
        <v>1711</v>
      </c>
      <c r="AN1629" s="283" t="s">
        <v>906</v>
      </c>
      <c r="AO1629" s="283" t="s">
        <v>1638</v>
      </c>
      <c r="AP1629" s="283">
        <v>9</v>
      </c>
      <c r="AQ1629" s="567">
        <v>1628</v>
      </c>
    </row>
    <row r="1630" spans="35:43" x14ac:dyDescent="0.25">
      <c r="AI1630" s="278" t="str">
        <f t="shared" si="27"/>
        <v>42308Ε3δ (ΙΑ)11Sκ14</v>
      </c>
      <c r="AJ1630" s="287">
        <v>42308</v>
      </c>
      <c r="AK1630" s="280" t="s">
        <v>1113</v>
      </c>
      <c r="AL1630" s="281">
        <v>11</v>
      </c>
      <c r="AM1630" s="282" t="s">
        <v>1711</v>
      </c>
      <c r="AN1630" s="283" t="s">
        <v>906</v>
      </c>
      <c r="AO1630" s="283" t="s">
        <v>1639</v>
      </c>
      <c r="AP1630" s="283">
        <v>10</v>
      </c>
      <c r="AQ1630" s="567">
        <v>1629</v>
      </c>
    </row>
    <row r="1631" spans="35:43" x14ac:dyDescent="0.25">
      <c r="AI1631" s="278" t="str">
        <f t="shared" si="27"/>
        <v>42308Ε3δ (ΙΑ)11Sκ16</v>
      </c>
      <c r="AJ1631" s="287">
        <v>42308</v>
      </c>
      <c r="AK1631" s="280" t="s">
        <v>1113</v>
      </c>
      <c r="AL1631" s="281">
        <v>11</v>
      </c>
      <c r="AM1631" s="282" t="s">
        <v>1711</v>
      </c>
      <c r="AN1631" s="283" t="s">
        <v>906</v>
      </c>
      <c r="AO1631" s="283" t="s">
        <v>1640</v>
      </c>
      <c r="AP1631" s="283">
        <v>11</v>
      </c>
      <c r="AQ1631" s="567">
        <v>1630</v>
      </c>
    </row>
    <row r="1632" spans="35:43" x14ac:dyDescent="0.25">
      <c r="AI1632" s="278" t="str">
        <f t="shared" si="27"/>
        <v>42308Ε3δ (ΣΤ)7Sα12</v>
      </c>
      <c r="AJ1632" s="287">
        <v>42308</v>
      </c>
      <c r="AK1632" s="280" t="s">
        <v>1114</v>
      </c>
      <c r="AL1632" s="281">
        <v>7</v>
      </c>
      <c r="AM1632" s="282" t="s">
        <v>1707</v>
      </c>
      <c r="AN1632" s="283" t="s">
        <v>906</v>
      </c>
      <c r="AO1632" s="283" t="s">
        <v>1634</v>
      </c>
      <c r="AP1632" s="283">
        <v>5</v>
      </c>
      <c r="AQ1632" s="567">
        <v>1631</v>
      </c>
    </row>
    <row r="1633" spans="35:43" x14ac:dyDescent="0.25">
      <c r="AI1633" s="278" t="str">
        <f t="shared" si="27"/>
        <v>42308Ε3δ (ΣΤ)7Sα14</v>
      </c>
      <c r="AJ1633" s="287">
        <v>42308</v>
      </c>
      <c r="AK1633" s="280" t="s">
        <v>1114</v>
      </c>
      <c r="AL1633" s="281">
        <v>7</v>
      </c>
      <c r="AM1633" s="282" t="s">
        <v>1707</v>
      </c>
      <c r="AN1633" s="283" t="s">
        <v>906</v>
      </c>
      <c r="AO1633" s="283" t="s">
        <v>1635</v>
      </c>
      <c r="AP1633" s="283">
        <v>6</v>
      </c>
      <c r="AQ1633" s="567">
        <v>1632</v>
      </c>
    </row>
    <row r="1634" spans="35:43" x14ac:dyDescent="0.25">
      <c r="AI1634" s="278" t="str">
        <f t="shared" si="27"/>
        <v>42308Ε3δ (ΣΤ)7Sα16</v>
      </c>
      <c r="AJ1634" s="287">
        <v>42308</v>
      </c>
      <c r="AK1634" s="280" t="s">
        <v>1114</v>
      </c>
      <c r="AL1634" s="281">
        <v>7</v>
      </c>
      <c r="AM1634" s="282" t="s">
        <v>1707</v>
      </c>
      <c r="AN1634" s="283" t="s">
        <v>906</v>
      </c>
      <c r="AO1634" s="283" t="s">
        <v>1636</v>
      </c>
      <c r="AP1634" s="283">
        <v>7</v>
      </c>
      <c r="AQ1634" s="567">
        <v>1633</v>
      </c>
    </row>
    <row r="1635" spans="35:43" x14ac:dyDescent="0.25">
      <c r="AI1635" s="278" t="str">
        <f t="shared" si="27"/>
        <v>42308Ε3δ (ΣΤ)7Sκ12</v>
      </c>
      <c r="AJ1635" s="287">
        <v>42308</v>
      </c>
      <c r="AK1635" s="280" t="s">
        <v>1114</v>
      </c>
      <c r="AL1635" s="281">
        <v>7</v>
      </c>
      <c r="AM1635" s="282" t="s">
        <v>1707</v>
      </c>
      <c r="AN1635" s="283" t="s">
        <v>906</v>
      </c>
      <c r="AO1635" s="283" t="s">
        <v>1638</v>
      </c>
      <c r="AP1635" s="283">
        <v>9</v>
      </c>
      <c r="AQ1635" s="567">
        <v>1634</v>
      </c>
    </row>
    <row r="1636" spans="35:43" x14ac:dyDescent="0.25">
      <c r="AI1636" s="278" t="str">
        <f t="shared" si="27"/>
        <v>42308Ε3δ (ΣΤ)7Sκ14</v>
      </c>
      <c r="AJ1636" s="287">
        <v>42308</v>
      </c>
      <c r="AK1636" s="280" t="s">
        <v>1114</v>
      </c>
      <c r="AL1636" s="281">
        <v>7</v>
      </c>
      <c r="AM1636" s="282" t="s">
        <v>1707</v>
      </c>
      <c r="AN1636" s="283" t="s">
        <v>906</v>
      </c>
      <c r="AO1636" s="283" t="s">
        <v>1639</v>
      </c>
      <c r="AP1636" s="283">
        <v>10</v>
      </c>
      <c r="AQ1636" s="567">
        <v>1635</v>
      </c>
    </row>
    <row r="1637" spans="35:43" x14ac:dyDescent="0.25">
      <c r="AI1637" s="278" t="str">
        <f t="shared" si="27"/>
        <v>42308Ε3δ (ΣΤ)7Sκ16</v>
      </c>
      <c r="AJ1637" s="287">
        <v>42308</v>
      </c>
      <c r="AK1637" s="280" t="s">
        <v>1114</v>
      </c>
      <c r="AL1637" s="281">
        <v>7</v>
      </c>
      <c r="AM1637" s="282" t="s">
        <v>1707</v>
      </c>
      <c r="AN1637" s="283" t="s">
        <v>906</v>
      </c>
      <c r="AO1637" s="283" t="s">
        <v>1640</v>
      </c>
      <c r="AP1637" s="283">
        <v>11</v>
      </c>
      <c r="AQ1637" s="567">
        <v>1636</v>
      </c>
    </row>
    <row r="1638" spans="35:43" x14ac:dyDescent="0.25">
      <c r="AI1638" s="278" t="str">
        <f t="shared" si="27"/>
        <v>42310ITF (8th Fujairah)14Sα18</v>
      </c>
      <c r="AJ1638" s="287">
        <v>42310</v>
      </c>
      <c r="AK1638" s="280" t="s">
        <v>1162</v>
      </c>
      <c r="AL1638" s="281">
        <v>14</v>
      </c>
      <c r="AM1638" s="282" t="s">
        <v>908</v>
      </c>
      <c r="AN1638" s="283" t="s">
        <v>906</v>
      </c>
      <c r="AO1638" s="283" t="s">
        <v>1637</v>
      </c>
      <c r="AP1638" s="283">
        <v>8</v>
      </c>
      <c r="AQ1638" s="567">
        <v>1637</v>
      </c>
    </row>
    <row r="1639" spans="35:43" x14ac:dyDescent="0.25">
      <c r="AI1639" s="278" t="str">
        <f t="shared" si="27"/>
        <v>42310ITF (8th Fujairah)14Dα18</v>
      </c>
      <c r="AJ1639" s="287">
        <v>42310</v>
      </c>
      <c r="AK1639" s="280" t="s">
        <v>1162</v>
      </c>
      <c r="AL1639" s="281">
        <v>14</v>
      </c>
      <c r="AM1639" s="282" t="s">
        <v>908</v>
      </c>
      <c r="AN1639" s="283" t="s">
        <v>913</v>
      </c>
      <c r="AO1639" s="283" t="s">
        <v>1637</v>
      </c>
      <c r="AP1639" s="283">
        <v>16</v>
      </c>
      <c r="AQ1639" s="567">
        <v>1638</v>
      </c>
    </row>
    <row r="1640" spans="35:43" x14ac:dyDescent="0.25">
      <c r="AI1640" s="278" t="str">
        <f t="shared" si="27"/>
        <v>42310ITF (Sait Cyprien)14Dκ18</v>
      </c>
      <c r="AJ1640" s="287">
        <v>42310</v>
      </c>
      <c r="AK1640" s="280" t="s">
        <v>1163</v>
      </c>
      <c r="AL1640" s="281">
        <v>14</v>
      </c>
      <c r="AM1640" s="282" t="s">
        <v>908</v>
      </c>
      <c r="AN1640" s="283" t="s">
        <v>913</v>
      </c>
      <c r="AO1640" s="283" t="s">
        <v>1641</v>
      </c>
      <c r="AP1640" s="283">
        <v>20</v>
      </c>
      <c r="AQ1640" s="567">
        <v>1639</v>
      </c>
    </row>
    <row r="1641" spans="35:43" x14ac:dyDescent="0.25">
      <c r="AI1641" s="278" t="str">
        <f t="shared" si="27"/>
        <v>42310ITF (UAE FUJAIRAH)14Sα18</v>
      </c>
      <c r="AJ1641" s="287">
        <v>42310</v>
      </c>
      <c r="AK1641" s="280" t="s">
        <v>1164</v>
      </c>
      <c r="AL1641" s="281">
        <v>14</v>
      </c>
      <c r="AM1641" s="282" t="s">
        <v>908</v>
      </c>
      <c r="AN1641" s="283" t="s">
        <v>906</v>
      </c>
      <c r="AO1641" s="283" t="s">
        <v>1637</v>
      </c>
      <c r="AP1641" s="283">
        <v>8</v>
      </c>
      <c r="AQ1641" s="567">
        <v>1640</v>
      </c>
    </row>
    <row r="1642" spans="35:43" x14ac:dyDescent="0.25">
      <c r="AI1642" s="278" t="str">
        <f t="shared" si="27"/>
        <v>42310ITF (UAE FUJAIRAH)14Dα18</v>
      </c>
      <c r="AJ1642" s="287">
        <v>42310</v>
      </c>
      <c r="AK1642" s="280" t="s">
        <v>1164</v>
      </c>
      <c r="AL1642" s="281">
        <v>14</v>
      </c>
      <c r="AM1642" s="282" t="s">
        <v>908</v>
      </c>
      <c r="AN1642" s="283" t="s">
        <v>913</v>
      </c>
      <c r="AO1642" s="283" t="s">
        <v>1637</v>
      </c>
      <c r="AP1642" s="283">
        <v>16</v>
      </c>
      <c r="AQ1642" s="567">
        <v>1641</v>
      </c>
    </row>
    <row r="1643" spans="35:43" x14ac:dyDescent="0.25">
      <c r="AI1643" s="278" t="str">
        <f t="shared" si="27"/>
        <v>42310TE (ELEON TENNIS)15Sα14</v>
      </c>
      <c r="AJ1643" s="287">
        <v>42310</v>
      </c>
      <c r="AK1643" s="280" t="s">
        <v>949</v>
      </c>
      <c r="AL1643" s="281">
        <v>15</v>
      </c>
      <c r="AM1643" s="282" t="s">
        <v>1699</v>
      </c>
      <c r="AN1643" s="283" t="s">
        <v>906</v>
      </c>
      <c r="AO1643" s="283" t="s">
        <v>1635</v>
      </c>
      <c r="AP1643" s="283">
        <v>6</v>
      </c>
      <c r="AQ1643" s="567">
        <v>1642</v>
      </c>
    </row>
    <row r="1644" spans="35:43" x14ac:dyDescent="0.25">
      <c r="AI1644" s="278" t="str">
        <f t="shared" si="27"/>
        <v>42310TE (ELEON TENNIS)15Sκ14</v>
      </c>
      <c r="AJ1644" s="287">
        <v>42310</v>
      </c>
      <c r="AK1644" s="280" t="s">
        <v>949</v>
      </c>
      <c r="AL1644" s="281">
        <v>15</v>
      </c>
      <c r="AM1644" s="282" t="s">
        <v>1699</v>
      </c>
      <c r="AN1644" s="283" t="s">
        <v>906</v>
      </c>
      <c r="AO1644" s="283" t="s">
        <v>1639</v>
      </c>
      <c r="AP1644" s="283">
        <v>10</v>
      </c>
      <c r="AQ1644" s="567">
        <v>1643</v>
      </c>
    </row>
    <row r="1645" spans="35:43" x14ac:dyDescent="0.25">
      <c r="AI1645" s="278" t="str">
        <f t="shared" si="27"/>
        <v>42310TE (ELEON TENNIS)15Dκ14</v>
      </c>
      <c r="AJ1645" s="287">
        <v>42310</v>
      </c>
      <c r="AK1645" s="280" t="s">
        <v>949</v>
      </c>
      <c r="AL1645" s="281">
        <v>15</v>
      </c>
      <c r="AM1645" s="282" t="s">
        <v>1699</v>
      </c>
      <c r="AN1645" s="283" t="s">
        <v>913</v>
      </c>
      <c r="AO1645" s="283" t="s">
        <v>1639</v>
      </c>
      <c r="AP1645" s="283">
        <v>18</v>
      </c>
      <c r="AQ1645" s="567">
        <v>1644</v>
      </c>
    </row>
    <row r="1646" spans="35:43" x14ac:dyDescent="0.25">
      <c r="AI1646" s="278" t="str">
        <f t="shared" si="27"/>
        <v>42328Ε2ε (Α)107Sα12</v>
      </c>
      <c r="AJ1646" s="287">
        <v>42328</v>
      </c>
      <c r="AK1646" s="280" t="s">
        <v>1096</v>
      </c>
      <c r="AL1646" s="281">
        <v>107</v>
      </c>
      <c r="AM1646" s="282" t="s">
        <v>202</v>
      </c>
      <c r="AN1646" s="283" t="s">
        <v>906</v>
      </c>
      <c r="AO1646" s="283" t="s">
        <v>1634</v>
      </c>
      <c r="AP1646" s="283">
        <v>5</v>
      </c>
      <c r="AQ1646" s="567">
        <v>1645</v>
      </c>
    </row>
    <row r="1647" spans="35:43" x14ac:dyDescent="0.25">
      <c r="AI1647" s="278" t="str">
        <f t="shared" si="27"/>
        <v>42328Ε2ε (Α)107Dα12</v>
      </c>
      <c r="AJ1647" s="287">
        <v>42328</v>
      </c>
      <c r="AK1647" s="280" t="s">
        <v>1096</v>
      </c>
      <c r="AL1647" s="281">
        <v>107</v>
      </c>
      <c r="AM1647" s="282" t="s">
        <v>202</v>
      </c>
      <c r="AN1647" s="283" t="s">
        <v>913</v>
      </c>
      <c r="AO1647" s="283" t="s">
        <v>1634</v>
      </c>
      <c r="AP1647" s="283">
        <v>13</v>
      </c>
      <c r="AQ1647" s="567">
        <v>1646</v>
      </c>
    </row>
    <row r="1648" spans="35:43" x14ac:dyDescent="0.25">
      <c r="AI1648" s="278" t="str">
        <f t="shared" si="27"/>
        <v>42328Ε2ε (Α)107Sκ12</v>
      </c>
      <c r="AJ1648" s="287">
        <v>42328</v>
      </c>
      <c r="AK1648" s="280" t="s">
        <v>1096</v>
      </c>
      <c r="AL1648" s="281">
        <v>107</v>
      </c>
      <c r="AM1648" s="282" t="s">
        <v>202</v>
      </c>
      <c r="AN1648" s="283" t="s">
        <v>906</v>
      </c>
      <c r="AO1648" s="283" t="s">
        <v>1638</v>
      </c>
      <c r="AP1648" s="283">
        <v>9</v>
      </c>
      <c r="AQ1648" s="567">
        <v>1651</v>
      </c>
    </row>
    <row r="1649" spans="35:43" x14ac:dyDescent="0.25">
      <c r="AI1649" s="278" t="str">
        <f t="shared" si="27"/>
        <v>42328Ε2ε (Α)106Sα14</v>
      </c>
      <c r="AJ1649" s="287">
        <v>42328</v>
      </c>
      <c r="AK1649" s="280" t="s">
        <v>1096</v>
      </c>
      <c r="AL1649" s="281">
        <v>106</v>
      </c>
      <c r="AM1649" s="282" t="s">
        <v>198</v>
      </c>
      <c r="AN1649" s="283" t="s">
        <v>906</v>
      </c>
      <c r="AO1649" s="283" t="s">
        <v>1635</v>
      </c>
      <c r="AP1649" s="283">
        <v>6</v>
      </c>
      <c r="AQ1649" s="567">
        <v>1647</v>
      </c>
    </row>
    <row r="1650" spans="35:43" x14ac:dyDescent="0.25">
      <c r="AI1650" s="278" t="str">
        <f t="shared" si="27"/>
        <v>42328Ε2ε (Α)106Dα14</v>
      </c>
      <c r="AJ1650" s="287">
        <v>42328</v>
      </c>
      <c r="AK1650" s="280" t="s">
        <v>1096</v>
      </c>
      <c r="AL1650" s="281">
        <v>106</v>
      </c>
      <c r="AM1650" s="282" t="s">
        <v>198</v>
      </c>
      <c r="AN1650" s="283" t="s">
        <v>913</v>
      </c>
      <c r="AO1650" s="283" t="s">
        <v>1635</v>
      </c>
      <c r="AP1650" s="283">
        <v>14</v>
      </c>
      <c r="AQ1650" s="567">
        <v>1648</v>
      </c>
    </row>
    <row r="1651" spans="35:43" x14ac:dyDescent="0.25">
      <c r="AI1651" s="278" t="str">
        <f t="shared" si="27"/>
        <v>42328Ε2ε (Α)106Sκ14</v>
      </c>
      <c r="AJ1651" s="287">
        <v>42328</v>
      </c>
      <c r="AK1651" s="280" t="s">
        <v>1096</v>
      </c>
      <c r="AL1651" s="281">
        <v>106</v>
      </c>
      <c r="AM1651" s="282" t="s">
        <v>198</v>
      </c>
      <c r="AN1651" s="283" t="s">
        <v>906</v>
      </c>
      <c r="AO1651" s="283" t="s">
        <v>1639</v>
      </c>
      <c r="AP1651" s="283">
        <v>10</v>
      </c>
      <c r="AQ1651" s="567">
        <v>1652</v>
      </c>
    </row>
    <row r="1652" spans="35:43" x14ac:dyDescent="0.25">
      <c r="AI1652" s="278" t="str">
        <f t="shared" si="27"/>
        <v>42328Ε2ε (Α)106Dκ14</v>
      </c>
      <c r="AJ1652" s="287">
        <v>42328</v>
      </c>
      <c r="AK1652" s="280" t="s">
        <v>1096</v>
      </c>
      <c r="AL1652" s="281">
        <v>106</v>
      </c>
      <c r="AM1652" s="282" t="s">
        <v>198</v>
      </c>
      <c r="AN1652" s="283" t="s">
        <v>913</v>
      </c>
      <c r="AO1652" s="283" t="s">
        <v>1639</v>
      </c>
      <c r="AP1652" s="283">
        <v>18</v>
      </c>
      <c r="AQ1652" s="567">
        <v>1653</v>
      </c>
    </row>
    <row r="1653" spans="35:43" x14ac:dyDescent="0.25">
      <c r="AI1653" s="278" t="str">
        <f t="shared" si="27"/>
        <v>42328Ε2ε (Α)121Sα16</v>
      </c>
      <c r="AJ1653" s="287">
        <v>42328</v>
      </c>
      <c r="AK1653" s="280" t="s">
        <v>1096</v>
      </c>
      <c r="AL1653" s="281">
        <v>121</v>
      </c>
      <c r="AM1653" s="282" t="s">
        <v>383</v>
      </c>
      <c r="AN1653" s="283" t="s">
        <v>906</v>
      </c>
      <c r="AO1653" s="283" t="s">
        <v>1636</v>
      </c>
      <c r="AP1653" s="283">
        <v>7</v>
      </c>
      <c r="AQ1653" s="567">
        <v>1649</v>
      </c>
    </row>
    <row r="1654" spans="35:43" x14ac:dyDescent="0.25">
      <c r="AI1654" s="278" t="str">
        <f t="shared" si="27"/>
        <v>42328Ε2ε (Α)121Dα16</v>
      </c>
      <c r="AJ1654" s="287">
        <v>42328</v>
      </c>
      <c r="AK1654" s="280" t="s">
        <v>1096</v>
      </c>
      <c r="AL1654" s="281">
        <v>121</v>
      </c>
      <c r="AM1654" s="282" t="s">
        <v>383</v>
      </c>
      <c r="AN1654" s="283" t="s">
        <v>913</v>
      </c>
      <c r="AO1654" s="283" t="s">
        <v>1636</v>
      </c>
      <c r="AP1654" s="283">
        <v>15</v>
      </c>
      <c r="AQ1654" s="567">
        <v>1650</v>
      </c>
    </row>
    <row r="1655" spans="35:43" x14ac:dyDescent="0.25">
      <c r="AI1655" s="278" t="str">
        <f t="shared" si="27"/>
        <v>42328Ε2ε (Α)121Sκ16</v>
      </c>
      <c r="AJ1655" s="287">
        <v>42328</v>
      </c>
      <c r="AK1655" s="280" t="s">
        <v>1096</v>
      </c>
      <c r="AL1655" s="281">
        <v>121</v>
      </c>
      <c r="AM1655" s="282" t="s">
        <v>383</v>
      </c>
      <c r="AN1655" s="283" t="s">
        <v>906</v>
      </c>
      <c r="AO1655" s="283" t="s">
        <v>1640</v>
      </c>
      <c r="AP1655" s="283">
        <v>11</v>
      </c>
      <c r="AQ1655" s="567">
        <v>1654</v>
      </c>
    </row>
    <row r="1656" spans="35:43" x14ac:dyDescent="0.25">
      <c r="AI1656" s="278" t="str">
        <f t="shared" si="27"/>
        <v>42328Ε2ε (Α)121Dκ16</v>
      </c>
      <c r="AJ1656" s="287">
        <v>42328</v>
      </c>
      <c r="AK1656" s="280" t="s">
        <v>1096</v>
      </c>
      <c r="AL1656" s="281">
        <v>121</v>
      </c>
      <c r="AM1656" s="282" t="s">
        <v>383</v>
      </c>
      <c r="AN1656" s="283" t="s">
        <v>913</v>
      </c>
      <c r="AO1656" s="283" t="s">
        <v>1640</v>
      </c>
      <c r="AP1656" s="283">
        <v>19</v>
      </c>
      <c r="AQ1656" s="567">
        <v>1655</v>
      </c>
    </row>
    <row r="1657" spans="35:43" x14ac:dyDescent="0.25">
      <c r="AI1657" s="278" t="str">
        <f t="shared" si="27"/>
        <v>42328Ε2ε (Δ)219Sα12</v>
      </c>
      <c r="AJ1657" s="287">
        <v>42328</v>
      </c>
      <c r="AK1657" s="280" t="s">
        <v>1165</v>
      </c>
      <c r="AL1657" s="281">
        <v>219</v>
      </c>
      <c r="AM1657" s="282" t="s">
        <v>305</v>
      </c>
      <c r="AN1657" s="283" t="s">
        <v>906</v>
      </c>
      <c r="AO1657" s="283" t="s">
        <v>1634</v>
      </c>
      <c r="AP1657" s="283">
        <v>5</v>
      </c>
      <c r="AQ1657" s="567">
        <v>1656</v>
      </c>
    </row>
    <row r="1658" spans="35:43" x14ac:dyDescent="0.25">
      <c r="AI1658" s="278" t="str">
        <f t="shared" si="27"/>
        <v>42328Ε2ε (Δ)219Sα14</v>
      </c>
      <c r="AJ1658" s="287">
        <v>42328</v>
      </c>
      <c r="AK1658" s="280" t="s">
        <v>1165</v>
      </c>
      <c r="AL1658" s="281">
        <v>219</v>
      </c>
      <c r="AM1658" s="282" t="s">
        <v>305</v>
      </c>
      <c r="AN1658" s="283" t="s">
        <v>906</v>
      </c>
      <c r="AO1658" s="283" t="s">
        <v>1635</v>
      </c>
      <c r="AP1658" s="283">
        <v>6</v>
      </c>
      <c r="AQ1658" s="567">
        <v>1657</v>
      </c>
    </row>
    <row r="1659" spans="35:43" x14ac:dyDescent="0.25">
      <c r="AI1659" s="278" t="str">
        <f t="shared" si="27"/>
        <v>42328Ε2ε (Δ)219Sα16</v>
      </c>
      <c r="AJ1659" s="287">
        <v>42328</v>
      </c>
      <c r="AK1659" s="280" t="s">
        <v>1165</v>
      </c>
      <c r="AL1659" s="281">
        <v>219</v>
      </c>
      <c r="AM1659" s="282" t="s">
        <v>305</v>
      </c>
      <c r="AN1659" s="283" t="s">
        <v>906</v>
      </c>
      <c r="AO1659" s="283" t="s">
        <v>1636</v>
      </c>
      <c r="AP1659" s="283">
        <v>7</v>
      </c>
      <c r="AQ1659" s="567">
        <v>1658</v>
      </c>
    </row>
    <row r="1660" spans="35:43" x14ac:dyDescent="0.25">
      <c r="AI1660" s="278" t="str">
        <f t="shared" si="27"/>
        <v>42328Ε2ε (Δ)219Sκ12</v>
      </c>
      <c r="AJ1660" s="287">
        <v>42328</v>
      </c>
      <c r="AK1660" s="280" t="s">
        <v>1165</v>
      </c>
      <c r="AL1660" s="281">
        <v>219</v>
      </c>
      <c r="AM1660" s="282" t="s">
        <v>305</v>
      </c>
      <c r="AN1660" s="283" t="s">
        <v>906</v>
      </c>
      <c r="AO1660" s="283" t="s">
        <v>1638</v>
      </c>
      <c r="AP1660" s="283">
        <v>9</v>
      </c>
      <c r="AQ1660" s="567">
        <v>1659</v>
      </c>
    </row>
    <row r="1661" spans="35:43" x14ac:dyDescent="0.25">
      <c r="AI1661" s="278" t="str">
        <f t="shared" si="27"/>
        <v>42328Ε2ε (Δ)219Sκ14</v>
      </c>
      <c r="AJ1661" s="287">
        <v>42328</v>
      </c>
      <c r="AK1661" s="280" t="s">
        <v>1165</v>
      </c>
      <c r="AL1661" s="281">
        <v>219</v>
      </c>
      <c r="AM1661" s="282" t="s">
        <v>305</v>
      </c>
      <c r="AN1661" s="283" t="s">
        <v>906</v>
      </c>
      <c r="AO1661" s="283" t="s">
        <v>1639</v>
      </c>
      <c r="AP1661" s="283">
        <v>10</v>
      </c>
      <c r="AQ1661" s="567">
        <v>1660</v>
      </c>
    </row>
    <row r="1662" spans="35:43" x14ac:dyDescent="0.25">
      <c r="AI1662" s="278" t="str">
        <f t="shared" si="27"/>
        <v>42328Ε2ε (Δ)219Sκ16</v>
      </c>
      <c r="AJ1662" s="287">
        <v>42328</v>
      </c>
      <c r="AK1662" s="280" t="s">
        <v>1165</v>
      </c>
      <c r="AL1662" s="281">
        <v>219</v>
      </c>
      <c r="AM1662" s="282" t="s">
        <v>305</v>
      </c>
      <c r="AN1662" s="283" t="s">
        <v>906</v>
      </c>
      <c r="AO1662" s="283" t="s">
        <v>1640</v>
      </c>
      <c r="AP1662" s="283">
        <v>11</v>
      </c>
      <c r="AQ1662" s="567">
        <v>1661</v>
      </c>
    </row>
    <row r="1663" spans="35:43" x14ac:dyDescent="0.25">
      <c r="AI1663" s="278" t="str">
        <f t="shared" si="27"/>
        <v>42328Ε2ε (Ζ)305Sα12</v>
      </c>
      <c r="AJ1663" s="287">
        <v>42328</v>
      </c>
      <c r="AK1663" s="280" t="s">
        <v>1014</v>
      </c>
      <c r="AL1663" s="281">
        <v>305</v>
      </c>
      <c r="AM1663" s="282" t="s">
        <v>262</v>
      </c>
      <c r="AN1663" s="283" t="s">
        <v>906</v>
      </c>
      <c r="AO1663" s="283" t="s">
        <v>1634</v>
      </c>
      <c r="AP1663" s="283">
        <v>5</v>
      </c>
      <c r="AQ1663" s="567">
        <v>1662</v>
      </c>
    </row>
    <row r="1664" spans="35:43" x14ac:dyDescent="0.25">
      <c r="AI1664" s="278" t="str">
        <f t="shared" si="27"/>
        <v>42328Ε2ε (Ζ)305Dα12</v>
      </c>
      <c r="AJ1664" s="287">
        <v>42328</v>
      </c>
      <c r="AK1664" s="280" t="s">
        <v>1014</v>
      </c>
      <c r="AL1664" s="281">
        <v>305</v>
      </c>
      <c r="AM1664" s="282" t="s">
        <v>262</v>
      </c>
      <c r="AN1664" s="283" t="s">
        <v>913</v>
      </c>
      <c r="AO1664" s="283" t="s">
        <v>1634</v>
      </c>
      <c r="AP1664" s="283">
        <v>13</v>
      </c>
      <c r="AQ1664" s="567">
        <v>1663</v>
      </c>
    </row>
    <row r="1665" spans="35:43" x14ac:dyDescent="0.25">
      <c r="AI1665" s="278" t="str">
        <f t="shared" si="27"/>
        <v>42328Ε2ε (Ζ)305Sα14</v>
      </c>
      <c r="AJ1665" s="287">
        <v>42328</v>
      </c>
      <c r="AK1665" s="280" t="s">
        <v>1014</v>
      </c>
      <c r="AL1665" s="281">
        <v>305</v>
      </c>
      <c r="AM1665" s="282" t="s">
        <v>262</v>
      </c>
      <c r="AN1665" s="283" t="s">
        <v>906</v>
      </c>
      <c r="AO1665" s="283" t="s">
        <v>1635</v>
      </c>
      <c r="AP1665" s="283">
        <v>6</v>
      </c>
      <c r="AQ1665" s="567">
        <v>1664</v>
      </c>
    </row>
    <row r="1666" spans="35:43" x14ac:dyDescent="0.25">
      <c r="AI1666" s="278" t="str">
        <f t="shared" si="27"/>
        <v>42328Ε2ε (Ζ)305Dα14</v>
      </c>
      <c r="AJ1666" s="287">
        <v>42328</v>
      </c>
      <c r="AK1666" s="280" t="s">
        <v>1014</v>
      </c>
      <c r="AL1666" s="281">
        <v>305</v>
      </c>
      <c r="AM1666" s="282" t="s">
        <v>262</v>
      </c>
      <c r="AN1666" s="283" t="s">
        <v>913</v>
      </c>
      <c r="AO1666" s="283" t="s">
        <v>1635</v>
      </c>
      <c r="AP1666" s="283">
        <v>14</v>
      </c>
      <c r="AQ1666" s="567">
        <v>1665</v>
      </c>
    </row>
    <row r="1667" spans="35:43" x14ac:dyDescent="0.25">
      <c r="AI1667" s="278" t="str">
        <f t="shared" ref="AI1667:AI1730" si="28">AJ1667&amp;AK1667&amp;AL1667&amp;AN1667&amp;AO1667</f>
        <v>42328Ε2ε (Ζ)305Sα16</v>
      </c>
      <c r="AJ1667" s="287">
        <v>42328</v>
      </c>
      <c r="AK1667" s="280" t="s">
        <v>1014</v>
      </c>
      <c r="AL1667" s="281">
        <v>305</v>
      </c>
      <c r="AM1667" s="282" t="s">
        <v>262</v>
      </c>
      <c r="AN1667" s="283" t="s">
        <v>906</v>
      </c>
      <c r="AO1667" s="283" t="s">
        <v>1636</v>
      </c>
      <c r="AP1667" s="283">
        <v>7</v>
      </c>
      <c r="AQ1667" s="567">
        <v>1666</v>
      </c>
    </row>
    <row r="1668" spans="35:43" x14ac:dyDescent="0.25">
      <c r="AI1668" s="278" t="str">
        <f t="shared" si="28"/>
        <v>42328Ε2ε (Ζ)305Dα16</v>
      </c>
      <c r="AJ1668" s="287">
        <v>42328</v>
      </c>
      <c r="AK1668" s="280" t="s">
        <v>1014</v>
      </c>
      <c r="AL1668" s="281">
        <v>305</v>
      </c>
      <c r="AM1668" s="282" t="s">
        <v>262</v>
      </c>
      <c r="AN1668" s="283" t="s">
        <v>913</v>
      </c>
      <c r="AO1668" s="283" t="s">
        <v>1636</v>
      </c>
      <c r="AP1668" s="283">
        <v>15</v>
      </c>
      <c r="AQ1668" s="567">
        <v>1667</v>
      </c>
    </row>
    <row r="1669" spans="35:43" x14ac:dyDescent="0.25">
      <c r="AI1669" s="278" t="str">
        <f t="shared" si="28"/>
        <v>42328Ε2ε (Ζ)305Sκ12</v>
      </c>
      <c r="AJ1669" s="287">
        <v>42328</v>
      </c>
      <c r="AK1669" s="280" t="s">
        <v>1014</v>
      </c>
      <c r="AL1669" s="281">
        <v>305</v>
      </c>
      <c r="AM1669" s="282" t="s">
        <v>262</v>
      </c>
      <c r="AN1669" s="283" t="s">
        <v>906</v>
      </c>
      <c r="AO1669" s="283" t="s">
        <v>1638</v>
      </c>
      <c r="AP1669" s="283">
        <v>9</v>
      </c>
      <c r="AQ1669" s="567">
        <v>1668</v>
      </c>
    </row>
    <row r="1670" spans="35:43" x14ac:dyDescent="0.25">
      <c r="AI1670" s="278" t="str">
        <f t="shared" si="28"/>
        <v>42328Ε2ε (Ζ)305Dκ12</v>
      </c>
      <c r="AJ1670" s="287">
        <v>42328</v>
      </c>
      <c r="AK1670" s="280" t="s">
        <v>1014</v>
      </c>
      <c r="AL1670" s="281">
        <v>305</v>
      </c>
      <c r="AM1670" s="282" t="s">
        <v>262</v>
      </c>
      <c r="AN1670" s="283" t="s">
        <v>913</v>
      </c>
      <c r="AO1670" s="283" t="s">
        <v>1638</v>
      </c>
      <c r="AP1670" s="283">
        <v>17</v>
      </c>
      <c r="AQ1670" s="567">
        <v>1669</v>
      </c>
    </row>
    <row r="1671" spans="35:43" x14ac:dyDescent="0.25">
      <c r="AI1671" s="278" t="str">
        <f t="shared" si="28"/>
        <v>42328Ε2ε (Ζ)305Sκ14</v>
      </c>
      <c r="AJ1671" s="287">
        <v>42328</v>
      </c>
      <c r="AK1671" s="280" t="s">
        <v>1014</v>
      </c>
      <c r="AL1671" s="281">
        <v>305</v>
      </c>
      <c r="AM1671" s="282" t="s">
        <v>262</v>
      </c>
      <c r="AN1671" s="283" t="s">
        <v>906</v>
      </c>
      <c r="AO1671" s="283" t="s">
        <v>1639</v>
      </c>
      <c r="AP1671" s="283">
        <v>10</v>
      </c>
      <c r="AQ1671" s="567">
        <v>1670</v>
      </c>
    </row>
    <row r="1672" spans="35:43" x14ac:dyDescent="0.25">
      <c r="AI1672" s="278" t="str">
        <f t="shared" si="28"/>
        <v>42328Ε2ε (Ζ)305Sκ16</v>
      </c>
      <c r="AJ1672" s="287">
        <v>42328</v>
      </c>
      <c r="AK1672" s="280" t="s">
        <v>1014</v>
      </c>
      <c r="AL1672" s="281">
        <v>305</v>
      </c>
      <c r="AM1672" s="282" t="s">
        <v>262</v>
      </c>
      <c r="AN1672" s="283" t="s">
        <v>906</v>
      </c>
      <c r="AO1672" s="283" t="s">
        <v>1640</v>
      </c>
      <c r="AP1672" s="283">
        <v>11</v>
      </c>
      <c r="AQ1672" s="567">
        <v>1671</v>
      </c>
    </row>
    <row r="1673" spans="35:43" x14ac:dyDescent="0.25">
      <c r="AI1673" s="278" t="str">
        <f t="shared" si="28"/>
        <v>42342Μαστ (Θ)400Sα12</v>
      </c>
      <c r="AJ1673" s="287">
        <v>42342</v>
      </c>
      <c r="AK1673" s="280" t="s">
        <v>1037</v>
      </c>
      <c r="AL1673" s="281">
        <v>400</v>
      </c>
      <c r="AM1673" s="282" t="s">
        <v>360</v>
      </c>
      <c r="AN1673" s="283" t="s">
        <v>906</v>
      </c>
      <c r="AO1673" s="283" t="s">
        <v>1634</v>
      </c>
      <c r="AP1673" s="283">
        <v>5</v>
      </c>
      <c r="AQ1673" s="567">
        <v>1672</v>
      </c>
    </row>
    <row r="1674" spans="35:43" x14ac:dyDescent="0.25">
      <c r="AI1674" s="278" t="str">
        <f t="shared" si="28"/>
        <v>42342Μαστ (Θ)400Sα14</v>
      </c>
      <c r="AJ1674" s="287">
        <v>42342</v>
      </c>
      <c r="AK1674" s="280" t="s">
        <v>1037</v>
      </c>
      <c r="AL1674" s="281">
        <v>400</v>
      </c>
      <c r="AM1674" s="282" t="s">
        <v>360</v>
      </c>
      <c r="AN1674" s="283" t="s">
        <v>906</v>
      </c>
      <c r="AO1674" s="283" t="s">
        <v>1635</v>
      </c>
      <c r="AP1674" s="283">
        <v>6</v>
      </c>
      <c r="AQ1674" s="567">
        <v>1673</v>
      </c>
    </row>
    <row r="1675" spans="35:43" x14ac:dyDescent="0.25">
      <c r="AI1675" s="278" t="str">
        <f t="shared" si="28"/>
        <v>42342Μαστ (Θ)400Sα16</v>
      </c>
      <c r="AJ1675" s="287">
        <v>42342</v>
      </c>
      <c r="AK1675" s="280" t="s">
        <v>1037</v>
      </c>
      <c r="AL1675" s="281">
        <v>400</v>
      </c>
      <c r="AM1675" s="282" t="s">
        <v>360</v>
      </c>
      <c r="AN1675" s="283" t="s">
        <v>906</v>
      </c>
      <c r="AO1675" s="283" t="s">
        <v>1636</v>
      </c>
      <c r="AP1675" s="283">
        <v>7</v>
      </c>
      <c r="AQ1675" s="567">
        <v>1674</v>
      </c>
    </row>
    <row r="1676" spans="35:43" x14ac:dyDescent="0.25">
      <c r="AI1676" s="278" t="str">
        <f t="shared" si="28"/>
        <v>42342Μαστ (Θ)400Sα18</v>
      </c>
      <c r="AJ1676" s="287">
        <v>42342</v>
      </c>
      <c r="AK1676" s="280" t="s">
        <v>1037</v>
      </c>
      <c r="AL1676" s="281">
        <v>400</v>
      </c>
      <c r="AM1676" s="282" t="s">
        <v>360</v>
      </c>
      <c r="AN1676" s="283" t="s">
        <v>906</v>
      </c>
      <c r="AO1676" s="283" t="s">
        <v>1637</v>
      </c>
      <c r="AP1676" s="283">
        <v>8</v>
      </c>
      <c r="AQ1676" s="567">
        <v>1675</v>
      </c>
    </row>
    <row r="1677" spans="35:43" x14ac:dyDescent="0.25">
      <c r="AI1677" s="278" t="str">
        <f t="shared" si="28"/>
        <v>42342Μαστ (Θ)400Sκ12</v>
      </c>
      <c r="AJ1677" s="287">
        <v>42342</v>
      </c>
      <c r="AK1677" s="280" t="s">
        <v>1037</v>
      </c>
      <c r="AL1677" s="281">
        <v>400</v>
      </c>
      <c r="AM1677" s="282" t="s">
        <v>360</v>
      </c>
      <c r="AN1677" s="283" t="s">
        <v>906</v>
      </c>
      <c r="AO1677" s="283" t="s">
        <v>1638</v>
      </c>
      <c r="AP1677" s="283">
        <v>9</v>
      </c>
      <c r="AQ1677" s="567">
        <v>1676</v>
      </c>
    </row>
    <row r="1678" spans="35:43" x14ac:dyDescent="0.25">
      <c r="AI1678" s="278" t="str">
        <f t="shared" si="28"/>
        <v>42342Μαστ (Θ)400Sκ14</v>
      </c>
      <c r="AJ1678" s="287">
        <v>42342</v>
      </c>
      <c r="AK1678" s="280" t="s">
        <v>1037</v>
      </c>
      <c r="AL1678" s="281">
        <v>400</v>
      </c>
      <c r="AM1678" s="282" t="s">
        <v>360</v>
      </c>
      <c r="AN1678" s="283" t="s">
        <v>906</v>
      </c>
      <c r="AO1678" s="283" t="s">
        <v>1639</v>
      </c>
      <c r="AP1678" s="283">
        <v>10</v>
      </c>
      <c r="AQ1678" s="567">
        <v>1677</v>
      </c>
    </row>
    <row r="1679" spans="35:43" x14ac:dyDescent="0.25">
      <c r="AI1679" s="278" t="str">
        <f t="shared" si="28"/>
        <v>42342Μαστ (Θ)400Sκ16</v>
      </c>
      <c r="AJ1679" s="287">
        <v>42342</v>
      </c>
      <c r="AK1679" s="280" t="s">
        <v>1037</v>
      </c>
      <c r="AL1679" s="281">
        <v>400</v>
      </c>
      <c r="AM1679" s="282" t="s">
        <v>360</v>
      </c>
      <c r="AN1679" s="283" t="s">
        <v>906</v>
      </c>
      <c r="AO1679" s="283" t="s">
        <v>1640</v>
      </c>
      <c r="AP1679" s="283">
        <v>11</v>
      </c>
      <c r="AQ1679" s="567">
        <v>1678</v>
      </c>
    </row>
    <row r="1680" spans="35:43" x14ac:dyDescent="0.25">
      <c r="AI1680" s="278" t="str">
        <f t="shared" si="28"/>
        <v>42342Μαστ (Θ)400Sκ18</v>
      </c>
      <c r="AJ1680" s="287">
        <v>42342</v>
      </c>
      <c r="AK1680" s="280" t="s">
        <v>1037</v>
      </c>
      <c r="AL1680" s="281">
        <v>400</v>
      </c>
      <c r="AM1680" s="282" t="s">
        <v>360</v>
      </c>
      <c r="AN1680" s="283" t="s">
        <v>906</v>
      </c>
      <c r="AO1680" s="283" t="s">
        <v>1641</v>
      </c>
      <c r="AP1680" s="283">
        <v>12</v>
      </c>
      <c r="AQ1680" s="567">
        <v>1679</v>
      </c>
    </row>
    <row r="1681" spans="35:43" x14ac:dyDescent="0.25">
      <c r="AI1681" s="278" t="str">
        <f t="shared" si="28"/>
        <v>42345ITF (ORANGE BOWL)14Sκ18</v>
      </c>
      <c r="AJ1681" s="287">
        <v>42345</v>
      </c>
      <c r="AK1681" s="280" t="s">
        <v>1166</v>
      </c>
      <c r="AL1681" s="281">
        <v>14</v>
      </c>
      <c r="AM1681" s="282" t="s">
        <v>908</v>
      </c>
      <c r="AN1681" s="283" t="s">
        <v>906</v>
      </c>
      <c r="AO1681" s="283" t="s">
        <v>1641</v>
      </c>
      <c r="AP1681" s="283">
        <v>12</v>
      </c>
      <c r="AQ1681" s="567">
        <v>1680</v>
      </c>
    </row>
    <row r="1682" spans="35:43" x14ac:dyDescent="0.25">
      <c r="AI1682" s="278" t="str">
        <f t="shared" si="28"/>
        <v>42345ITF (ORANGE BOWL)14Dκ18</v>
      </c>
      <c r="AJ1682" s="287">
        <v>42345</v>
      </c>
      <c r="AK1682" s="280" t="s">
        <v>1166</v>
      </c>
      <c r="AL1682" s="281">
        <v>14</v>
      </c>
      <c r="AM1682" s="282" t="s">
        <v>908</v>
      </c>
      <c r="AN1682" s="283" t="s">
        <v>913</v>
      </c>
      <c r="AO1682" s="283" t="s">
        <v>1641</v>
      </c>
      <c r="AP1682" s="283">
        <v>20</v>
      </c>
      <c r="AQ1682" s="567">
        <v>1681</v>
      </c>
    </row>
    <row r="1683" spans="35:43" x14ac:dyDescent="0.25">
      <c r="AI1683" s="278" t="str">
        <f t="shared" si="28"/>
        <v>42373ITF (BELGRADE)14Dκ18</v>
      </c>
      <c r="AJ1683" s="287">
        <v>42373</v>
      </c>
      <c r="AK1683" s="280" t="s">
        <v>1116</v>
      </c>
      <c r="AL1683" s="281">
        <v>14</v>
      </c>
      <c r="AM1683" s="282" t="s">
        <v>908</v>
      </c>
      <c r="AN1683" s="283" t="s">
        <v>913</v>
      </c>
      <c r="AO1683" s="283" t="s">
        <v>1641</v>
      </c>
      <c r="AP1683" s="283">
        <v>20</v>
      </c>
      <c r="AQ1683" s="567">
        <v>1682</v>
      </c>
    </row>
    <row r="1684" spans="35:43" x14ac:dyDescent="0.25">
      <c r="AI1684" s="278" t="str">
        <f t="shared" si="28"/>
        <v>42380ITF (ABU DHABI)14Sα18</v>
      </c>
      <c r="AJ1684" s="287">
        <v>42380</v>
      </c>
      <c r="AK1684" s="280" t="s">
        <v>1167</v>
      </c>
      <c r="AL1684" s="281">
        <v>14</v>
      </c>
      <c r="AM1684" s="282" t="s">
        <v>908</v>
      </c>
      <c r="AN1684" s="283" t="s">
        <v>906</v>
      </c>
      <c r="AO1684" s="283" t="s">
        <v>1637</v>
      </c>
      <c r="AP1684" s="283">
        <v>8</v>
      </c>
      <c r="AQ1684" s="567">
        <v>1683</v>
      </c>
    </row>
    <row r="1685" spans="35:43" x14ac:dyDescent="0.25">
      <c r="AI1685" s="278" t="str">
        <f t="shared" si="28"/>
        <v>42380ITF (ABU DHABI)14Dα18</v>
      </c>
      <c r="AJ1685" s="287">
        <v>42380</v>
      </c>
      <c r="AK1685" s="280" t="s">
        <v>1167</v>
      </c>
      <c r="AL1685" s="281">
        <v>14</v>
      </c>
      <c r="AM1685" s="282" t="s">
        <v>908</v>
      </c>
      <c r="AN1685" s="283" t="s">
        <v>913</v>
      </c>
      <c r="AO1685" s="283" t="s">
        <v>1637</v>
      </c>
      <c r="AP1685" s="283">
        <v>16</v>
      </c>
      <c r="AQ1685" s="567">
        <v>1684</v>
      </c>
    </row>
    <row r="1686" spans="35:43" x14ac:dyDescent="0.25">
      <c r="AI1686" s="278" t="str">
        <f t="shared" si="28"/>
        <v>42394ITF (DONETSK)14Sα18</v>
      </c>
      <c r="AJ1686" s="287">
        <v>42394</v>
      </c>
      <c r="AK1686" s="280" t="s">
        <v>1168</v>
      </c>
      <c r="AL1686" s="281">
        <v>14</v>
      </c>
      <c r="AM1686" s="282" t="s">
        <v>908</v>
      </c>
      <c r="AN1686" s="283" t="s">
        <v>906</v>
      </c>
      <c r="AO1686" s="283" t="s">
        <v>1637</v>
      </c>
      <c r="AP1686" s="283">
        <v>8</v>
      </c>
      <c r="AQ1686" s="567">
        <v>1685</v>
      </c>
    </row>
    <row r="1687" spans="35:43" x14ac:dyDescent="0.25">
      <c r="AI1687" s="278" t="str">
        <f t="shared" si="28"/>
        <v>42394ITF (DONETSK)14Sκ18</v>
      </c>
      <c r="AJ1687" s="287">
        <v>42394</v>
      </c>
      <c r="AK1687" s="280" t="s">
        <v>1168</v>
      </c>
      <c r="AL1687" s="281">
        <v>14</v>
      </c>
      <c r="AM1687" s="282" t="s">
        <v>908</v>
      </c>
      <c r="AN1687" s="283" t="s">
        <v>906</v>
      </c>
      <c r="AO1687" s="283" t="s">
        <v>1641</v>
      </c>
      <c r="AP1687" s="283">
        <v>12</v>
      </c>
      <c r="AQ1687" s="567">
        <v>1686</v>
      </c>
    </row>
    <row r="1688" spans="35:43" x14ac:dyDescent="0.25">
      <c r="AI1688" s="278" t="str">
        <f t="shared" si="28"/>
        <v>42401ITF (INKA BOWL)14Sα18</v>
      </c>
      <c r="AJ1688" s="287">
        <v>42401</v>
      </c>
      <c r="AK1688" s="280" t="s">
        <v>1169</v>
      </c>
      <c r="AL1688" s="281">
        <v>14</v>
      </c>
      <c r="AM1688" s="282" t="s">
        <v>908</v>
      </c>
      <c r="AN1688" s="283" t="s">
        <v>906</v>
      </c>
      <c r="AO1688" s="283" t="s">
        <v>1637</v>
      </c>
      <c r="AP1688" s="283">
        <v>8</v>
      </c>
      <c r="AQ1688" s="567">
        <v>1687</v>
      </c>
    </row>
    <row r="1689" spans="35:43" x14ac:dyDescent="0.25">
      <c r="AI1689" s="278" t="str">
        <f t="shared" si="28"/>
        <v>42401ITF (MAGNOLIA)14Sκ18</v>
      </c>
      <c r="AJ1689" s="287">
        <v>42401</v>
      </c>
      <c r="AK1689" s="280" t="s">
        <v>1040</v>
      </c>
      <c r="AL1689" s="281">
        <v>14</v>
      </c>
      <c r="AM1689" s="282" t="s">
        <v>908</v>
      </c>
      <c r="AN1689" s="283" t="s">
        <v>906</v>
      </c>
      <c r="AO1689" s="283" t="s">
        <v>1641</v>
      </c>
      <c r="AP1689" s="283">
        <v>12</v>
      </c>
      <c r="AQ1689" s="567">
        <v>1688</v>
      </c>
    </row>
    <row r="1690" spans="35:43" x14ac:dyDescent="0.25">
      <c r="AI1690" s="278" t="str">
        <f t="shared" si="28"/>
        <v>42401ITF (MAGNOLIA)14Dκ18</v>
      </c>
      <c r="AJ1690" s="287">
        <v>42401</v>
      </c>
      <c r="AK1690" s="280" t="s">
        <v>1040</v>
      </c>
      <c r="AL1690" s="281">
        <v>14</v>
      </c>
      <c r="AM1690" s="282" t="s">
        <v>908</v>
      </c>
      <c r="AN1690" s="283" t="s">
        <v>913</v>
      </c>
      <c r="AO1690" s="283" t="s">
        <v>1641</v>
      </c>
      <c r="AP1690" s="283">
        <v>20</v>
      </c>
      <c r="AQ1690" s="567">
        <v>1689</v>
      </c>
    </row>
    <row r="1691" spans="35:43" x14ac:dyDescent="0.25">
      <c r="AI1691" s="278" t="str">
        <f t="shared" si="28"/>
        <v>42408ITF (TROFEUL)14Dα18</v>
      </c>
      <c r="AJ1691" s="287">
        <v>42408</v>
      </c>
      <c r="AK1691" s="280" t="s">
        <v>1170</v>
      </c>
      <c r="AL1691" s="281">
        <v>14</v>
      </c>
      <c r="AM1691" s="282" t="s">
        <v>908</v>
      </c>
      <c r="AN1691" s="283" t="s">
        <v>913</v>
      </c>
      <c r="AO1691" s="283" t="s">
        <v>1637</v>
      </c>
      <c r="AP1691" s="283">
        <v>16</v>
      </c>
      <c r="AQ1691" s="567">
        <v>1690</v>
      </c>
    </row>
    <row r="1692" spans="35:43" x14ac:dyDescent="0.25">
      <c r="AI1692" s="278" t="str">
        <f t="shared" si="28"/>
        <v>42415TE (TOYOTA)15Sα16</v>
      </c>
      <c r="AJ1692" s="287">
        <v>42415</v>
      </c>
      <c r="AK1692" s="280" t="s">
        <v>1171</v>
      </c>
      <c r="AL1692" s="281">
        <v>15</v>
      </c>
      <c r="AM1692" s="282" t="s">
        <v>1699</v>
      </c>
      <c r="AN1692" s="283" t="s">
        <v>906</v>
      </c>
      <c r="AO1692" s="283" t="s">
        <v>1636</v>
      </c>
      <c r="AP1692" s="283">
        <v>7</v>
      </c>
      <c r="AQ1692" s="567">
        <v>1691</v>
      </c>
    </row>
    <row r="1693" spans="35:43" x14ac:dyDescent="0.25">
      <c r="AI1693" s="278" t="str">
        <f t="shared" si="28"/>
        <v>42422TE (I.C. OF ROMANIA)15Sα14</v>
      </c>
      <c r="AJ1693" s="287">
        <v>42422</v>
      </c>
      <c r="AK1693" s="280" t="s">
        <v>1172</v>
      </c>
      <c r="AL1693" s="281">
        <v>15</v>
      </c>
      <c r="AM1693" s="282" t="s">
        <v>1699</v>
      </c>
      <c r="AN1693" s="283" t="s">
        <v>906</v>
      </c>
      <c r="AO1693" s="283" t="s">
        <v>1635</v>
      </c>
      <c r="AP1693" s="283">
        <v>6</v>
      </c>
      <c r="AQ1693" s="567">
        <v>1692</v>
      </c>
    </row>
    <row r="1694" spans="35:43" x14ac:dyDescent="0.25">
      <c r="AI1694" s="278" t="str">
        <f t="shared" si="28"/>
        <v>42426Ε1α (ΙΑ)425Sα12</v>
      </c>
      <c r="AJ1694" s="287">
        <v>42426</v>
      </c>
      <c r="AK1694" s="280" t="s">
        <v>1047</v>
      </c>
      <c r="AL1694" s="281">
        <v>425</v>
      </c>
      <c r="AM1694" s="282" t="s">
        <v>203</v>
      </c>
      <c r="AN1694" s="283" t="s">
        <v>906</v>
      </c>
      <c r="AO1694" s="283" t="s">
        <v>1634</v>
      </c>
      <c r="AP1694" s="283">
        <v>5</v>
      </c>
      <c r="AQ1694" s="567">
        <v>1693</v>
      </c>
    </row>
    <row r="1695" spans="35:43" x14ac:dyDescent="0.25">
      <c r="AI1695" s="278" t="str">
        <f t="shared" si="28"/>
        <v>42426Ε1α (ΙΑ)425Dα12</v>
      </c>
      <c r="AJ1695" s="287">
        <v>42426</v>
      </c>
      <c r="AK1695" s="280" t="s">
        <v>1047</v>
      </c>
      <c r="AL1695" s="281">
        <v>425</v>
      </c>
      <c r="AM1695" s="282" t="s">
        <v>203</v>
      </c>
      <c r="AN1695" s="283" t="s">
        <v>913</v>
      </c>
      <c r="AO1695" s="283" t="s">
        <v>1634</v>
      </c>
      <c r="AP1695" s="283">
        <v>13</v>
      </c>
      <c r="AQ1695" s="567">
        <v>1694</v>
      </c>
    </row>
    <row r="1696" spans="35:43" x14ac:dyDescent="0.25">
      <c r="AI1696" s="278" t="str">
        <f t="shared" si="28"/>
        <v>42426Ε1α (ΙΑ)425Sκ12</v>
      </c>
      <c r="AJ1696" s="287">
        <v>42426</v>
      </c>
      <c r="AK1696" s="280" t="s">
        <v>1047</v>
      </c>
      <c r="AL1696" s="281">
        <v>425</v>
      </c>
      <c r="AM1696" s="282" t="s">
        <v>203</v>
      </c>
      <c r="AN1696" s="283" t="s">
        <v>906</v>
      </c>
      <c r="AO1696" s="283" t="s">
        <v>1638</v>
      </c>
      <c r="AP1696" s="283">
        <v>9</v>
      </c>
      <c r="AQ1696" s="567">
        <v>1701</v>
      </c>
    </row>
    <row r="1697" spans="35:43" x14ac:dyDescent="0.25">
      <c r="AI1697" s="278" t="str">
        <f t="shared" si="28"/>
        <v>42426Ε1α (ΙΑ)425Dκ12</v>
      </c>
      <c r="AJ1697" s="287">
        <v>42426</v>
      </c>
      <c r="AK1697" s="280" t="s">
        <v>1047</v>
      </c>
      <c r="AL1697" s="281">
        <v>425</v>
      </c>
      <c r="AM1697" s="282" t="s">
        <v>203</v>
      </c>
      <c r="AN1697" s="283" t="s">
        <v>913</v>
      </c>
      <c r="AO1697" s="283" t="s">
        <v>1638</v>
      </c>
      <c r="AP1697" s="283">
        <v>17</v>
      </c>
      <c r="AQ1697" s="567">
        <v>1702</v>
      </c>
    </row>
    <row r="1698" spans="35:43" x14ac:dyDescent="0.25">
      <c r="AI1698" s="278" t="str">
        <f t="shared" si="28"/>
        <v>42426Ε1α (ΙΑ)435Sα14</v>
      </c>
      <c r="AJ1698" s="287">
        <v>42426</v>
      </c>
      <c r="AK1698" s="280" t="s">
        <v>1047</v>
      </c>
      <c r="AL1698" s="281">
        <v>435</v>
      </c>
      <c r="AM1698" s="282" t="s">
        <v>79</v>
      </c>
      <c r="AN1698" s="283" t="s">
        <v>906</v>
      </c>
      <c r="AO1698" s="283" t="s">
        <v>1635</v>
      </c>
      <c r="AP1698" s="283">
        <v>6</v>
      </c>
      <c r="AQ1698" s="567">
        <v>1695</v>
      </c>
    </row>
    <row r="1699" spans="35:43" x14ac:dyDescent="0.25">
      <c r="AI1699" s="278" t="str">
        <f t="shared" si="28"/>
        <v>42426Ε1α (ΙΑ)435Dα14</v>
      </c>
      <c r="AJ1699" s="287">
        <v>42426</v>
      </c>
      <c r="AK1699" s="280" t="s">
        <v>1047</v>
      </c>
      <c r="AL1699" s="281">
        <v>435</v>
      </c>
      <c r="AM1699" s="282" t="s">
        <v>79</v>
      </c>
      <c r="AN1699" s="283" t="s">
        <v>913</v>
      </c>
      <c r="AO1699" s="283" t="s">
        <v>1635</v>
      </c>
      <c r="AP1699" s="283">
        <v>14</v>
      </c>
      <c r="AQ1699" s="567">
        <v>1696</v>
      </c>
    </row>
    <row r="1700" spans="35:43" x14ac:dyDescent="0.25">
      <c r="AI1700" s="278" t="str">
        <f t="shared" si="28"/>
        <v>42426Ε1α (ΙΑ)435Sα18</v>
      </c>
      <c r="AJ1700" s="287">
        <v>42426</v>
      </c>
      <c r="AK1700" s="280" t="s">
        <v>1047</v>
      </c>
      <c r="AL1700" s="281">
        <v>435</v>
      </c>
      <c r="AM1700" s="282" t="s">
        <v>79</v>
      </c>
      <c r="AN1700" s="283" t="s">
        <v>906</v>
      </c>
      <c r="AO1700" s="283" t="s">
        <v>1637</v>
      </c>
      <c r="AP1700" s="283">
        <v>8</v>
      </c>
      <c r="AQ1700" s="567">
        <v>1699</v>
      </c>
    </row>
    <row r="1701" spans="35:43" x14ac:dyDescent="0.25">
      <c r="AI1701" s="278" t="str">
        <f t="shared" si="28"/>
        <v>42426Ε1α (ΙΑ)435Dα18</v>
      </c>
      <c r="AJ1701" s="287">
        <v>42426</v>
      </c>
      <c r="AK1701" s="280" t="s">
        <v>1047</v>
      </c>
      <c r="AL1701" s="281">
        <v>435</v>
      </c>
      <c r="AM1701" s="282" t="s">
        <v>79</v>
      </c>
      <c r="AN1701" s="283" t="s">
        <v>913</v>
      </c>
      <c r="AO1701" s="283" t="s">
        <v>1637</v>
      </c>
      <c r="AP1701" s="283">
        <v>16</v>
      </c>
      <c r="AQ1701" s="567">
        <v>1700</v>
      </c>
    </row>
    <row r="1702" spans="35:43" x14ac:dyDescent="0.25">
      <c r="AI1702" s="278" t="str">
        <f t="shared" si="28"/>
        <v>42426Ε1α (ΙΑ)435Sκ14</v>
      </c>
      <c r="AJ1702" s="287">
        <v>42426</v>
      </c>
      <c r="AK1702" s="280" t="s">
        <v>1047</v>
      </c>
      <c r="AL1702" s="281">
        <v>435</v>
      </c>
      <c r="AM1702" s="282" t="s">
        <v>79</v>
      </c>
      <c r="AN1702" s="283" t="s">
        <v>906</v>
      </c>
      <c r="AO1702" s="283" t="s">
        <v>1639</v>
      </c>
      <c r="AP1702" s="283">
        <v>10</v>
      </c>
      <c r="AQ1702" s="567">
        <v>1703</v>
      </c>
    </row>
    <row r="1703" spans="35:43" x14ac:dyDescent="0.25">
      <c r="AI1703" s="278" t="str">
        <f t="shared" si="28"/>
        <v>42426Ε1α (ΙΑ)435Dκ14</v>
      </c>
      <c r="AJ1703" s="287">
        <v>42426</v>
      </c>
      <c r="AK1703" s="280" t="s">
        <v>1047</v>
      </c>
      <c r="AL1703" s="281">
        <v>435</v>
      </c>
      <c r="AM1703" s="282" t="s">
        <v>79</v>
      </c>
      <c r="AN1703" s="283" t="s">
        <v>913</v>
      </c>
      <c r="AO1703" s="283" t="s">
        <v>1639</v>
      </c>
      <c r="AP1703" s="283">
        <v>18</v>
      </c>
      <c r="AQ1703" s="567">
        <v>1704</v>
      </c>
    </row>
    <row r="1704" spans="35:43" x14ac:dyDescent="0.25">
      <c r="AI1704" s="278" t="str">
        <f t="shared" si="28"/>
        <v>42426Ε1α (ΙΑ)435Sκ18</v>
      </c>
      <c r="AJ1704" s="287">
        <v>42426</v>
      </c>
      <c r="AK1704" s="280" t="s">
        <v>1047</v>
      </c>
      <c r="AL1704" s="281">
        <v>435</v>
      </c>
      <c r="AM1704" s="282" t="s">
        <v>79</v>
      </c>
      <c r="AN1704" s="283" t="s">
        <v>906</v>
      </c>
      <c r="AO1704" s="283" t="s">
        <v>1641</v>
      </c>
      <c r="AP1704" s="283">
        <v>12</v>
      </c>
      <c r="AQ1704" s="567">
        <v>1707</v>
      </c>
    </row>
    <row r="1705" spans="35:43" x14ac:dyDescent="0.25">
      <c r="AI1705" s="278" t="str">
        <f t="shared" si="28"/>
        <v>42426Ε1α (ΙΑ)435Dκ18</v>
      </c>
      <c r="AJ1705" s="287">
        <v>42426</v>
      </c>
      <c r="AK1705" s="280" t="s">
        <v>1047</v>
      </c>
      <c r="AL1705" s="281">
        <v>435</v>
      </c>
      <c r="AM1705" s="282" t="s">
        <v>79</v>
      </c>
      <c r="AN1705" s="283" t="s">
        <v>913</v>
      </c>
      <c r="AO1705" s="283" t="s">
        <v>1641</v>
      </c>
      <c r="AP1705" s="283">
        <v>20</v>
      </c>
      <c r="AQ1705" s="567">
        <v>1708</v>
      </c>
    </row>
    <row r="1706" spans="35:43" x14ac:dyDescent="0.25">
      <c r="AI1706" s="278" t="str">
        <f t="shared" si="28"/>
        <v>42426Ε1α (ΙΑ)424Sα16</v>
      </c>
      <c r="AJ1706" s="287">
        <v>42426</v>
      </c>
      <c r="AK1706" s="280" t="s">
        <v>1047</v>
      </c>
      <c r="AL1706" s="281">
        <v>424</v>
      </c>
      <c r="AM1706" s="282" t="s">
        <v>197</v>
      </c>
      <c r="AN1706" s="283" t="s">
        <v>906</v>
      </c>
      <c r="AO1706" s="283" t="s">
        <v>1636</v>
      </c>
      <c r="AP1706" s="283">
        <v>7</v>
      </c>
      <c r="AQ1706" s="567">
        <v>1697</v>
      </c>
    </row>
    <row r="1707" spans="35:43" x14ac:dyDescent="0.25">
      <c r="AI1707" s="278" t="str">
        <f t="shared" si="28"/>
        <v>42426Ε1α (ΙΑ)424Dα16</v>
      </c>
      <c r="AJ1707" s="287">
        <v>42426</v>
      </c>
      <c r="AK1707" s="280" t="s">
        <v>1047</v>
      </c>
      <c r="AL1707" s="281">
        <v>424</v>
      </c>
      <c r="AM1707" s="282" t="s">
        <v>197</v>
      </c>
      <c r="AN1707" s="283" t="s">
        <v>913</v>
      </c>
      <c r="AO1707" s="283" t="s">
        <v>1636</v>
      </c>
      <c r="AP1707" s="283">
        <v>15</v>
      </c>
      <c r="AQ1707" s="567">
        <v>1698</v>
      </c>
    </row>
    <row r="1708" spans="35:43" x14ac:dyDescent="0.25">
      <c r="AI1708" s="278" t="str">
        <f t="shared" si="28"/>
        <v>42426Ε1α (ΙΑ)424Sκ16</v>
      </c>
      <c r="AJ1708" s="287">
        <v>42426</v>
      </c>
      <c r="AK1708" s="280" t="s">
        <v>1047</v>
      </c>
      <c r="AL1708" s="281">
        <v>424</v>
      </c>
      <c r="AM1708" s="282" t="s">
        <v>197</v>
      </c>
      <c r="AN1708" s="283" t="s">
        <v>906</v>
      </c>
      <c r="AO1708" s="283" t="s">
        <v>1640</v>
      </c>
      <c r="AP1708" s="283">
        <v>11</v>
      </c>
      <c r="AQ1708" s="567">
        <v>1705</v>
      </c>
    </row>
    <row r="1709" spans="35:43" x14ac:dyDescent="0.25">
      <c r="AI1709" s="278" t="str">
        <f t="shared" si="28"/>
        <v>42426Ε1α (ΙΑ)424Dκ16</v>
      </c>
      <c r="AJ1709" s="287">
        <v>42426</v>
      </c>
      <c r="AK1709" s="280" t="s">
        <v>1047</v>
      </c>
      <c r="AL1709" s="281">
        <v>424</v>
      </c>
      <c r="AM1709" s="282" t="s">
        <v>197</v>
      </c>
      <c r="AN1709" s="283" t="s">
        <v>913</v>
      </c>
      <c r="AO1709" s="283" t="s">
        <v>1640</v>
      </c>
      <c r="AP1709" s="283">
        <v>19</v>
      </c>
      <c r="AQ1709" s="567">
        <v>1706</v>
      </c>
    </row>
    <row r="1710" spans="35:43" x14ac:dyDescent="0.25">
      <c r="AI1710" s="278" t="str">
        <f t="shared" si="28"/>
        <v>42426Ε4α (ΙΑ)424Sα12</v>
      </c>
      <c r="AJ1710" s="287">
        <v>42426</v>
      </c>
      <c r="AK1710" s="280" t="s">
        <v>1173</v>
      </c>
      <c r="AL1710" s="281">
        <v>424</v>
      </c>
      <c r="AM1710" s="282" t="s">
        <v>197</v>
      </c>
      <c r="AN1710" s="283" t="s">
        <v>906</v>
      </c>
      <c r="AO1710" s="283" t="s">
        <v>1634</v>
      </c>
      <c r="AP1710" s="283">
        <v>5</v>
      </c>
      <c r="AQ1710" s="567">
        <v>1709</v>
      </c>
    </row>
    <row r="1711" spans="35:43" x14ac:dyDescent="0.25">
      <c r="AI1711" s="278" t="str">
        <f t="shared" si="28"/>
        <v>42426Ε4α (ΙΑ)424Sκ12</v>
      </c>
      <c r="AJ1711" s="287">
        <v>42426</v>
      </c>
      <c r="AK1711" s="280" t="s">
        <v>1173</v>
      </c>
      <c r="AL1711" s="281">
        <v>424</v>
      </c>
      <c r="AM1711" s="282" t="s">
        <v>197</v>
      </c>
      <c r="AN1711" s="283" t="s">
        <v>906</v>
      </c>
      <c r="AO1711" s="283" t="s">
        <v>1638</v>
      </c>
      <c r="AP1711" s="283">
        <v>9</v>
      </c>
      <c r="AQ1711" s="567">
        <v>1712</v>
      </c>
    </row>
    <row r="1712" spans="35:43" x14ac:dyDescent="0.25">
      <c r="AI1712" s="278" t="str">
        <f t="shared" si="28"/>
        <v>42426Ε4α (ΙΑ)439Sα14</v>
      </c>
      <c r="AJ1712" s="287">
        <v>42426</v>
      </c>
      <c r="AK1712" s="280" t="s">
        <v>1173</v>
      </c>
      <c r="AL1712" s="281">
        <v>439</v>
      </c>
      <c r="AM1712" s="282" t="s">
        <v>364</v>
      </c>
      <c r="AN1712" s="283" t="s">
        <v>906</v>
      </c>
      <c r="AO1712" s="283" t="s">
        <v>1635</v>
      </c>
      <c r="AP1712" s="283">
        <v>6</v>
      </c>
      <c r="AQ1712" s="567">
        <v>1710</v>
      </c>
    </row>
    <row r="1713" spans="35:43" x14ac:dyDescent="0.25">
      <c r="AI1713" s="278" t="str">
        <f t="shared" si="28"/>
        <v>42426Ε4α (ΙΑ)439Sα16</v>
      </c>
      <c r="AJ1713" s="287">
        <v>42426</v>
      </c>
      <c r="AK1713" s="280" t="s">
        <v>1173</v>
      </c>
      <c r="AL1713" s="281">
        <v>439</v>
      </c>
      <c r="AM1713" s="282" t="s">
        <v>364</v>
      </c>
      <c r="AN1713" s="283" t="s">
        <v>906</v>
      </c>
      <c r="AO1713" s="283" t="s">
        <v>1636</v>
      </c>
      <c r="AP1713" s="283">
        <v>7</v>
      </c>
      <c r="AQ1713" s="567">
        <v>1711</v>
      </c>
    </row>
    <row r="1714" spans="35:43" x14ac:dyDescent="0.25">
      <c r="AI1714" s="278" t="str">
        <f t="shared" si="28"/>
        <v>42426Ε4α (ΙΑ)439Sκ14</v>
      </c>
      <c r="AJ1714" s="287">
        <v>42426</v>
      </c>
      <c r="AK1714" s="280" t="s">
        <v>1173</v>
      </c>
      <c r="AL1714" s="281">
        <v>439</v>
      </c>
      <c r="AM1714" s="282" t="s">
        <v>364</v>
      </c>
      <c r="AN1714" s="283" t="s">
        <v>906</v>
      </c>
      <c r="AO1714" s="283" t="s">
        <v>1639</v>
      </c>
      <c r="AP1714" s="283">
        <v>10</v>
      </c>
      <c r="AQ1714" s="567">
        <v>1713</v>
      </c>
    </row>
    <row r="1715" spans="35:43" x14ac:dyDescent="0.25">
      <c r="AI1715" s="278" t="str">
        <f t="shared" si="28"/>
        <v>42426Ε4α (ΙΑ)439Sκ16</v>
      </c>
      <c r="AJ1715" s="287">
        <v>42426</v>
      </c>
      <c r="AK1715" s="280" t="s">
        <v>1173</v>
      </c>
      <c r="AL1715" s="281">
        <v>439</v>
      </c>
      <c r="AM1715" s="282" t="s">
        <v>364</v>
      </c>
      <c r="AN1715" s="283" t="s">
        <v>906</v>
      </c>
      <c r="AO1715" s="283" t="s">
        <v>1640</v>
      </c>
      <c r="AP1715" s="283">
        <v>11</v>
      </c>
      <c r="AQ1715" s="567">
        <v>1714</v>
      </c>
    </row>
    <row r="1716" spans="35:43" x14ac:dyDescent="0.25">
      <c r="AI1716" s="278" t="str">
        <f t="shared" si="28"/>
        <v>42436ITF (15TH REALSPORT)14Sκ14</v>
      </c>
      <c r="AJ1716" s="287">
        <v>42436</v>
      </c>
      <c r="AK1716" s="280" t="s">
        <v>1174</v>
      </c>
      <c r="AL1716" s="281">
        <v>14</v>
      </c>
      <c r="AM1716" s="282" t="s">
        <v>908</v>
      </c>
      <c r="AN1716" s="283" t="s">
        <v>906</v>
      </c>
      <c r="AO1716" s="283" t="s">
        <v>1639</v>
      </c>
      <c r="AP1716" s="283">
        <v>10</v>
      </c>
      <c r="AQ1716" s="567">
        <v>1715</v>
      </c>
    </row>
    <row r="1717" spans="35:43" x14ac:dyDescent="0.25">
      <c r="AI1717" s="278" t="str">
        <f t="shared" si="28"/>
        <v>42436ITF (PERIN MEMOR)14Sκ18</v>
      </c>
      <c r="AJ1717" s="287">
        <v>42436</v>
      </c>
      <c r="AK1717" s="280" t="s">
        <v>1175</v>
      </c>
      <c r="AL1717" s="281">
        <v>14</v>
      </c>
      <c r="AM1717" s="282" t="s">
        <v>908</v>
      </c>
      <c r="AN1717" s="283" t="s">
        <v>906</v>
      </c>
      <c r="AO1717" s="283" t="s">
        <v>1641</v>
      </c>
      <c r="AP1717" s="283">
        <v>12</v>
      </c>
      <c r="AQ1717" s="567">
        <v>1716</v>
      </c>
    </row>
    <row r="1718" spans="35:43" x14ac:dyDescent="0.25">
      <c r="AI1718" s="278" t="str">
        <f t="shared" si="28"/>
        <v>42436ITF (PERIN MEMOR)14Dκ18</v>
      </c>
      <c r="AJ1718" s="287">
        <v>42436</v>
      </c>
      <c r="AK1718" s="280" t="s">
        <v>1175</v>
      </c>
      <c r="AL1718" s="281">
        <v>14</v>
      </c>
      <c r="AM1718" s="282" t="s">
        <v>908</v>
      </c>
      <c r="AN1718" s="283" t="s">
        <v>913</v>
      </c>
      <c r="AO1718" s="283" t="s">
        <v>1641</v>
      </c>
      <c r="AP1718" s="283">
        <v>20</v>
      </c>
      <c r="AQ1718" s="567">
        <v>1717</v>
      </c>
    </row>
    <row r="1719" spans="35:43" x14ac:dyDescent="0.25">
      <c r="AI1719" s="278" t="str">
        <f t="shared" si="28"/>
        <v>42436ITF (PERIN MEN)14Sα18</v>
      </c>
      <c r="AJ1719" s="287">
        <v>42436</v>
      </c>
      <c r="AK1719" s="280" t="s">
        <v>1176</v>
      </c>
      <c r="AL1719" s="281">
        <v>14</v>
      </c>
      <c r="AM1719" s="282" t="s">
        <v>908</v>
      </c>
      <c r="AN1719" s="283" t="s">
        <v>906</v>
      </c>
      <c r="AO1719" s="283" t="s">
        <v>1637</v>
      </c>
      <c r="AP1719" s="283">
        <v>8</v>
      </c>
      <c r="AQ1719" s="567">
        <v>1718</v>
      </c>
    </row>
    <row r="1720" spans="35:43" x14ac:dyDescent="0.25">
      <c r="AI1720" s="278" t="str">
        <f t="shared" si="28"/>
        <v>42436ITF (PERIN MEN)14Dα18</v>
      </c>
      <c r="AJ1720" s="287">
        <v>42436</v>
      </c>
      <c r="AK1720" s="280" t="s">
        <v>1176</v>
      </c>
      <c r="AL1720" s="281">
        <v>14</v>
      </c>
      <c r="AM1720" s="282" t="s">
        <v>908</v>
      </c>
      <c r="AN1720" s="283" t="s">
        <v>913</v>
      </c>
      <c r="AO1720" s="283" t="s">
        <v>1637</v>
      </c>
      <c r="AP1720" s="283">
        <v>16</v>
      </c>
      <c r="AQ1720" s="567">
        <v>1719</v>
      </c>
    </row>
    <row r="1721" spans="35:43" x14ac:dyDescent="0.25">
      <c r="AI1721" s="278" t="str">
        <f t="shared" si="28"/>
        <v>42443ITF (MALTA ITF)14Dκ18</v>
      </c>
      <c r="AJ1721" s="287">
        <v>42443</v>
      </c>
      <c r="AK1721" s="280" t="s">
        <v>1177</v>
      </c>
      <c r="AL1721" s="281">
        <v>14</v>
      </c>
      <c r="AM1721" s="282" t="s">
        <v>908</v>
      </c>
      <c r="AN1721" s="283" t="s">
        <v>913</v>
      </c>
      <c r="AO1721" s="283" t="s">
        <v>1641</v>
      </c>
      <c r="AP1721" s="283">
        <v>20</v>
      </c>
      <c r="AQ1721" s="567">
        <v>1720</v>
      </c>
    </row>
    <row r="1722" spans="35:43" x14ac:dyDescent="0.25">
      <c r="AI1722" s="278" t="str">
        <f t="shared" si="28"/>
        <v>42443Ε2α (Ε)244Sα12</v>
      </c>
      <c r="AJ1722" s="287">
        <v>42443</v>
      </c>
      <c r="AK1722" s="280" t="s">
        <v>1178</v>
      </c>
      <c r="AL1722" s="281">
        <v>244</v>
      </c>
      <c r="AM1722" s="282" t="s">
        <v>325</v>
      </c>
      <c r="AN1722" s="283" t="s">
        <v>906</v>
      </c>
      <c r="AO1722" s="283" t="s">
        <v>1634</v>
      </c>
      <c r="AP1722" s="283">
        <v>5</v>
      </c>
      <c r="AQ1722" s="567">
        <v>1721</v>
      </c>
    </row>
    <row r="1723" spans="35:43" x14ac:dyDescent="0.25">
      <c r="AI1723" s="278" t="str">
        <f t="shared" si="28"/>
        <v>42443Ε2α (Ε)244Dα12</v>
      </c>
      <c r="AJ1723" s="287">
        <v>42443</v>
      </c>
      <c r="AK1723" s="280" t="s">
        <v>1178</v>
      </c>
      <c r="AL1723" s="281">
        <v>244</v>
      </c>
      <c r="AM1723" s="282" t="s">
        <v>325</v>
      </c>
      <c r="AN1723" s="283" t="s">
        <v>913</v>
      </c>
      <c r="AO1723" s="283" t="s">
        <v>1634</v>
      </c>
      <c r="AP1723" s="283">
        <v>13</v>
      </c>
      <c r="AQ1723" s="567">
        <v>1722</v>
      </c>
    </row>
    <row r="1724" spans="35:43" x14ac:dyDescent="0.25">
      <c r="AI1724" s="278" t="str">
        <f t="shared" si="28"/>
        <v>42443Ε2α (Ε)244Sα14</v>
      </c>
      <c r="AJ1724" s="287">
        <v>42443</v>
      </c>
      <c r="AK1724" s="280" t="s">
        <v>1178</v>
      </c>
      <c r="AL1724" s="281">
        <v>244</v>
      </c>
      <c r="AM1724" s="282" t="s">
        <v>325</v>
      </c>
      <c r="AN1724" s="283" t="s">
        <v>906</v>
      </c>
      <c r="AO1724" s="283" t="s">
        <v>1635</v>
      </c>
      <c r="AP1724" s="283">
        <v>6</v>
      </c>
      <c r="AQ1724" s="567">
        <v>1723</v>
      </c>
    </row>
    <row r="1725" spans="35:43" x14ac:dyDescent="0.25">
      <c r="AI1725" s="278" t="str">
        <f t="shared" si="28"/>
        <v>42443Ε2α (Ε)244Dα14</v>
      </c>
      <c r="AJ1725" s="287">
        <v>42443</v>
      </c>
      <c r="AK1725" s="280" t="s">
        <v>1178</v>
      </c>
      <c r="AL1725" s="281">
        <v>244</v>
      </c>
      <c r="AM1725" s="282" t="s">
        <v>325</v>
      </c>
      <c r="AN1725" s="283" t="s">
        <v>913</v>
      </c>
      <c r="AO1725" s="283" t="s">
        <v>1635</v>
      </c>
      <c r="AP1725" s="283">
        <v>14</v>
      </c>
      <c r="AQ1725" s="567">
        <v>1724</v>
      </c>
    </row>
    <row r="1726" spans="35:43" x14ac:dyDescent="0.25">
      <c r="AI1726" s="278" t="str">
        <f t="shared" si="28"/>
        <v>42443Ε2α (Ε)244Sκ12</v>
      </c>
      <c r="AJ1726" s="287">
        <v>42443</v>
      </c>
      <c r="AK1726" s="280" t="s">
        <v>1178</v>
      </c>
      <c r="AL1726" s="281">
        <v>244</v>
      </c>
      <c r="AM1726" s="282" t="s">
        <v>325</v>
      </c>
      <c r="AN1726" s="283" t="s">
        <v>906</v>
      </c>
      <c r="AO1726" s="283" t="s">
        <v>1638</v>
      </c>
      <c r="AP1726" s="283">
        <v>9</v>
      </c>
      <c r="AQ1726" s="567">
        <v>1727</v>
      </c>
    </row>
    <row r="1727" spans="35:43" x14ac:dyDescent="0.25">
      <c r="AI1727" s="278" t="str">
        <f t="shared" si="28"/>
        <v>42443Ε2α (Ε)244Dκ12</v>
      </c>
      <c r="AJ1727" s="287">
        <v>42443</v>
      </c>
      <c r="AK1727" s="280" t="s">
        <v>1178</v>
      </c>
      <c r="AL1727" s="281">
        <v>244</v>
      </c>
      <c r="AM1727" s="282" t="s">
        <v>325</v>
      </c>
      <c r="AN1727" s="283" t="s">
        <v>913</v>
      </c>
      <c r="AO1727" s="283" t="s">
        <v>1638</v>
      </c>
      <c r="AP1727" s="283">
        <v>17</v>
      </c>
      <c r="AQ1727" s="567">
        <v>1728</v>
      </c>
    </row>
    <row r="1728" spans="35:43" x14ac:dyDescent="0.25">
      <c r="AI1728" s="278" t="str">
        <f t="shared" si="28"/>
        <v>42443Ε2α (Ε)244Sκ14</v>
      </c>
      <c r="AJ1728" s="287">
        <v>42443</v>
      </c>
      <c r="AK1728" s="280" t="s">
        <v>1178</v>
      </c>
      <c r="AL1728" s="281">
        <v>244</v>
      </c>
      <c r="AM1728" s="282" t="s">
        <v>325</v>
      </c>
      <c r="AN1728" s="283" t="s">
        <v>906</v>
      </c>
      <c r="AO1728" s="283" t="s">
        <v>1639</v>
      </c>
      <c r="AP1728" s="283">
        <v>10</v>
      </c>
      <c r="AQ1728" s="567">
        <v>1729</v>
      </c>
    </row>
    <row r="1729" spans="35:43" x14ac:dyDescent="0.25">
      <c r="AI1729" s="278" t="str">
        <f t="shared" si="28"/>
        <v>42443Ε2α (Ε)244Dκ14</v>
      </c>
      <c r="AJ1729" s="287">
        <v>42443</v>
      </c>
      <c r="AK1729" s="280" t="s">
        <v>1178</v>
      </c>
      <c r="AL1729" s="281">
        <v>244</v>
      </c>
      <c r="AM1729" s="282" t="s">
        <v>325</v>
      </c>
      <c r="AN1729" s="283" t="s">
        <v>913</v>
      </c>
      <c r="AO1729" s="283" t="s">
        <v>1639</v>
      </c>
      <c r="AP1729" s="283">
        <v>18</v>
      </c>
      <c r="AQ1729" s="567">
        <v>1730</v>
      </c>
    </row>
    <row r="1730" spans="35:43" x14ac:dyDescent="0.25">
      <c r="AI1730" s="278" t="str">
        <f t="shared" si="28"/>
        <v>42443Ε2α (Ε)256Sα16</v>
      </c>
      <c r="AJ1730" s="287">
        <v>42443</v>
      </c>
      <c r="AK1730" s="280" t="s">
        <v>1178</v>
      </c>
      <c r="AL1730" s="281">
        <v>256</v>
      </c>
      <c r="AM1730" s="282" t="s">
        <v>391</v>
      </c>
      <c r="AN1730" s="283" t="s">
        <v>906</v>
      </c>
      <c r="AO1730" s="283" t="s">
        <v>1636</v>
      </c>
      <c r="AP1730" s="283">
        <v>7</v>
      </c>
      <c r="AQ1730" s="567">
        <v>1725</v>
      </c>
    </row>
    <row r="1731" spans="35:43" x14ac:dyDescent="0.25">
      <c r="AI1731" s="278" t="str">
        <f t="shared" ref="AI1731:AI1794" si="29">AJ1731&amp;AK1731&amp;AL1731&amp;AN1731&amp;AO1731</f>
        <v>42443Ε2α (Ε)256Dα16</v>
      </c>
      <c r="AJ1731" s="287">
        <v>42443</v>
      </c>
      <c r="AK1731" s="280" t="s">
        <v>1178</v>
      </c>
      <c r="AL1731" s="281">
        <v>256</v>
      </c>
      <c r="AM1731" s="282" t="s">
        <v>391</v>
      </c>
      <c r="AN1731" s="283" t="s">
        <v>913</v>
      </c>
      <c r="AO1731" s="283" t="s">
        <v>1636</v>
      </c>
      <c r="AP1731" s="283">
        <v>15</v>
      </c>
      <c r="AQ1731" s="567">
        <v>1726</v>
      </c>
    </row>
    <row r="1732" spans="35:43" x14ac:dyDescent="0.25">
      <c r="AI1732" s="278" t="str">
        <f t="shared" si="29"/>
        <v>42443Ε2α (Ε)256Sκ16</v>
      </c>
      <c r="AJ1732" s="287">
        <v>42443</v>
      </c>
      <c r="AK1732" s="280" t="s">
        <v>1178</v>
      </c>
      <c r="AL1732" s="281">
        <v>256</v>
      </c>
      <c r="AM1732" s="282" t="s">
        <v>391</v>
      </c>
      <c r="AN1732" s="283" t="s">
        <v>906</v>
      </c>
      <c r="AO1732" s="283" t="s">
        <v>1640</v>
      </c>
      <c r="AP1732" s="283">
        <v>11</v>
      </c>
      <c r="AQ1732" s="567">
        <v>1731</v>
      </c>
    </row>
    <row r="1733" spans="35:43" x14ac:dyDescent="0.25">
      <c r="AI1733" s="278" t="str">
        <f t="shared" si="29"/>
        <v>42443Ε2α (Ε)256Dκ16</v>
      </c>
      <c r="AJ1733" s="287">
        <v>42443</v>
      </c>
      <c r="AK1733" s="280" t="s">
        <v>1178</v>
      </c>
      <c r="AL1733" s="281">
        <v>256</v>
      </c>
      <c r="AM1733" s="282" t="s">
        <v>391</v>
      </c>
      <c r="AN1733" s="283" t="s">
        <v>913</v>
      </c>
      <c r="AO1733" s="283" t="s">
        <v>1640</v>
      </c>
      <c r="AP1733" s="283">
        <v>19</v>
      </c>
      <c r="AQ1733" s="567">
        <v>1732</v>
      </c>
    </row>
    <row r="1734" spans="35:43" x14ac:dyDescent="0.25">
      <c r="AI1734" s="278" t="str">
        <f t="shared" si="29"/>
        <v>42443Ε2α (Ζ)305Sα12</v>
      </c>
      <c r="AJ1734" s="287">
        <v>42443</v>
      </c>
      <c r="AK1734" s="280" t="s">
        <v>916</v>
      </c>
      <c r="AL1734" s="281">
        <v>305</v>
      </c>
      <c r="AM1734" s="282" t="s">
        <v>262</v>
      </c>
      <c r="AN1734" s="283" t="s">
        <v>906</v>
      </c>
      <c r="AO1734" s="283" t="s">
        <v>1634</v>
      </c>
      <c r="AP1734" s="283">
        <v>5</v>
      </c>
      <c r="AQ1734" s="567">
        <v>1733</v>
      </c>
    </row>
    <row r="1735" spans="35:43" x14ac:dyDescent="0.25">
      <c r="AI1735" s="278" t="str">
        <f t="shared" si="29"/>
        <v>42443Ε2α (Ζ)305Dα12</v>
      </c>
      <c r="AJ1735" s="287">
        <v>42443</v>
      </c>
      <c r="AK1735" s="280" t="s">
        <v>916</v>
      </c>
      <c r="AL1735" s="281">
        <v>305</v>
      </c>
      <c r="AM1735" s="282" t="s">
        <v>262</v>
      </c>
      <c r="AN1735" s="283" t="s">
        <v>913</v>
      </c>
      <c r="AO1735" s="283" t="s">
        <v>1634</v>
      </c>
      <c r="AP1735" s="283">
        <v>13</v>
      </c>
      <c r="AQ1735" s="567">
        <v>1734</v>
      </c>
    </row>
    <row r="1736" spans="35:43" x14ac:dyDescent="0.25">
      <c r="AI1736" s="278" t="str">
        <f t="shared" si="29"/>
        <v>42443Ε2α (Ζ)305Sα14</v>
      </c>
      <c r="AJ1736" s="287">
        <v>42443</v>
      </c>
      <c r="AK1736" s="280" t="s">
        <v>916</v>
      </c>
      <c r="AL1736" s="281">
        <v>305</v>
      </c>
      <c r="AM1736" s="282" t="s">
        <v>262</v>
      </c>
      <c r="AN1736" s="283" t="s">
        <v>906</v>
      </c>
      <c r="AO1736" s="283" t="s">
        <v>1635</v>
      </c>
      <c r="AP1736" s="283">
        <v>6</v>
      </c>
      <c r="AQ1736" s="567">
        <v>1735</v>
      </c>
    </row>
    <row r="1737" spans="35:43" x14ac:dyDescent="0.25">
      <c r="AI1737" s="278" t="str">
        <f t="shared" si="29"/>
        <v>42443Ε2α (Ζ)305Dα14</v>
      </c>
      <c r="AJ1737" s="287">
        <v>42443</v>
      </c>
      <c r="AK1737" s="280" t="s">
        <v>916</v>
      </c>
      <c r="AL1737" s="281">
        <v>305</v>
      </c>
      <c r="AM1737" s="282" t="s">
        <v>262</v>
      </c>
      <c r="AN1737" s="283" t="s">
        <v>913</v>
      </c>
      <c r="AO1737" s="283" t="s">
        <v>1635</v>
      </c>
      <c r="AP1737" s="283">
        <v>14</v>
      </c>
      <c r="AQ1737" s="567">
        <v>1736</v>
      </c>
    </row>
    <row r="1738" spans="35:43" x14ac:dyDescent="0.25">
      <c r="AI1738" s="278" t="str">
        <f t="shared" si="29"/>
        <v>42443Ε2α (Ζ)305Sα16</v>
      </c>
      <c r="AJ1738" s="287">
        <v>42443</v>
      </c>
      <c r="AK1738" s="280" t="s">
        <v>916</v>
      </c>
      <c r="AL1738" s="281">
        <v>305</v>
      </c>
      <c r="AM1738" s="282" t="s">
        <v>262</v>
      </c>
      <c r="AN1738" s="283" t="s">
        <v>906</v>
      </c>
      <c r="AO1738" s="283" t="s">
        <v>1636</v>
      </c>
      <c r="AP1738" s="283">
        <v>7</v>
      </c>
      <c r="AQ1738" s="567">
        <v>1737</v>
      </c>
    </row>
    <row r="1739" spans="35:43" x14ac:dyDescent="0.25">
      <c r="AI1739" s="278" t="str">
        <f t="shared" si="29"/>
        <v>42443Ε2α (Ζ)305Dα16</v>
      </c>
      <c r="AJ1739" s="287">
        <v>42443</v>
      </c>
      <c r="AK1739" s="280" t="s">
        <v>916</v>
      </c>
      <c r="AL1739" s="281">
        <v>305</v>
      </c>
      <c r="AM1739" s="282" t="s">
        <v>262</v>
      </c>
      <c r="AN1739" s="283" t="s">
        <v>913</v>
      </c>
      <c r="AO1739" s="283" t="s">
        <v>1636</v>
      </c>
      <c r="AP1739" s="283">
        <v>15</v>
      </c>
      <c r="AQ1739" s="567">
        <v>1738</v>
      </c>
    </row>
    <row r="1740" spans="35:43" x14ac:dyDescent="0.25">
      <c r="AI1740" s="278" t="str">
        <f t="shared" si="29"/>
        <v>42443Ε2α (Ζ)305Sκ12</v>
      </c>
      <c r="AJ1740" s="287">
        <v>42443</v>
      </c>
      <c r="AK1740" s="280" t="s">
        <v>916</v>
      </c>
      <c r="AL1740" s="281">
        <v>305</v>
      </c>
      <c r="AM1740" s="282" t="s">
        <v>262</v>
      </c>
      <c r="AN1740" s="283" t="s">
        <v>906</v>
      </c>
      <c r="AO1740" s="283" t="s">
        <v>1638</v>
      </c>
      <c r="AP1740" s="283">
        <v>9</v>
      </c>
      <c r="AQ1740" s="567">
        <v>1739</v>
      </c>
    </row>
    <row r="1741" spans="35:43" x14ac:dyDescent="0.25">
      <c r="AI1741" s="278" t="str">
        <f t="shared" si="29"/>
        <v>42443Ε2α (Ζ)305Dκ12</v>
      </c>
      <c r="AJ1741" s="287">
        <v>42443</v>
      </c>
      <c r="AK1741" s="280" t="s">
        <v>916</v>
      </c>
      <c r="AL1741" s="281">
        <v>305</v>
      </c>
      <c r="AM1741" s="282" t="s">
        <v>262</v>
      </c>
      <c r="AN1741" s="283" t="s">
        <v>913</v>
      </c>
      <c r="AO1741" s="283" t="s">
        <v>1638</v>
      </c>
      <c r="AP1741" s="283">
        <v>17</v>
      </c>
      <c r="AQ1741" s="567">
        <v>1740</v>
      </c>
    </row>
    <row r="1742" spans="35:43" x14ac:dyDescent="0.25">
      <c r="AI1742" s="278" t="str">
        <f t="shared" si="29"/>
        <v>42443Ε2α (Ζ)305Sκ14</v>
      </c>
      <c r="AJ1742" s="287">
        <v>42443</v>
      </c>
      <c r="AK1742" s="280" t="s">
        <v>916</v>
      </c>
      <c r="AL1742" s="281">
        <v>305</v>
      </c>
      <c r="AM1742" s="282" t="s">
        <v>262</v>
      </c>
      <c r="AN1742" s="283" t="s">
        <v>906</v>
      </c>
      <c r="AO1742" s="283" t="s">
        <v>1639</v>
      </c>
      <c r="AP1742" s="283">
        <v>10</v>
      </c>
      <c r="AQ1742" s="567">
        <v>1741</v>
      </c>
    </row>
    <row r="1743" spans="35:43" x14ac:dyDescent="0.25">
      <c r="AI1743" s="278" t="str">
        <f t="shared" si="29"/>
        <v>42443Ε2α (Ζ)305Dκ14</v>
      </c>
      <c r="AJ1743" s="287">
        <v>42443</v>
      </c>
      <c r="AK1743" s="280" t="s">
        <v>916</v>
      </c>
      <c r="AL1743" s="281">
        <v>305</v>
      </c>
      <c r="AM1743" s="282" t="s">
        <v>262</v>
      </c>
      <c r="AN1743" s="283" t="s">
        <v>913</v>
      </c>
      <c r="AO1743" s="283" t="s">
        <v>1639</v>
      </c>
      <c r="AP1743" s="283">
        <v>18</v>
      </c>
      <c r="AQ1743" s="567">
        <v>1742</v>
      </c>
    </row>
    <row r="1744" spans="35:43" x14ac:dyDescent="0.25">
      <c r="AI1744" s="278" t="str">
        <f t="shared" si="29"/>
        <v>42443Ε2α (Ζ)305Sκ16</v>
      </c>
      <c r="AJ1744" s="287">
        <v>42443</v>
      </c>
      <c r="AK1744" s="280" t="s">
        <v>916</v>
      </c>
      <c r="AL1744" s="281">
        <v>305</v>
      </c>
      <c r="AM1744" s="282" t="s">
        <v>262</v>
      </c>
      <c r="AN1744" s="283" t="s">
        <v>906</v>
      </c>
      <c r="AO1744" s="283" t="s">
        <v>1640</v>
      </c>
      <c r="AP1744" s="283">
        <v>11</v>
      </c>
      <c r="AQ1744" s="567">
        <v>1743</v>
      </c>
    </row>
    <row r="1745" spans="35:43" x14ac:dyDescent="0.25">
      <c r="AI1745" s="278" t="str">
        <f t="shared" si="29"/>
        <v>42443Ε2α (Ζ)305Dκ16</v>
      </c>
      <c r="AJ1745" s="287">
        <v>42443</v>
      </c>
      <c r="AK1745" s="280" t="s">
        <v>916</v>
      </c>
      <c r="AL1745" s="281">
        <v>305</v>
      </c>
      <c r="AM1745" s="282" t="s">
        <v>262</v>
      </c>
      <c r="AN1745" s="283" t="s">
        <v>913</v>
      </c>
      <c r="AO1745" s="283" t="s">
        <v>1640</v>
      </c>
      <c r="AP1745" s="283">
        <v>19</v>
      </c>
      <c r="AQ1745" s="567">
        <v>1744</v>
      </c>
    </row>
    <row r="1746" spans="35:43" x14ac:dyDescent="0.25">
      <c r="AI1746" s="278" t="str">
        <f t="shared" si="29"/>
        <v>42443Ε2α (ΣΤ)260Sα12</v>
      </c>
      <c r="AJ1746" s="287">
        <v>42443</v>
      </c>
      <c r="AK1746" s="280" t="s">
        <v>917</v>
      </c>
      <c r="AL1746" s="281">
        <v>260</v>
      </c>
      <c r="AM1746" s="282" t="s">
        <v>144</v>
      </c>
      <c r="AN1746" s="283" t="s">
        <v>906</v>
      </c>
      <c r="AO1746" s="283" t="s">
        <v>1634</v>
      </c>
      <c r="AP1746" s="283">
        <v>5</v>
      </c>
      <c r="AQ1746" s="567">
        <v>1745</v>
      </c>
    </row>
    <row r="1747" spans="35:43" x14ac:dyDescent="0.25">
      <c r="AI1747" s="278" t="str">
        <f t="shared" si="29"/>
        <v>42443Ε2α (ΣΤ)260Dα12</v>
      </c>
      <c r="AJ1747" s="287">
        <v>42443</v>
      </c>
      <c r="AK1747" s="280" t="s">
        <v>917</v>
      </c>
      <c r="AL1747" s="281">
        <v>260</v>
      </c>
      <c r="AM1747" s="282" t="s">
        <v>144</v>
      </c>
      <c r="AN1747" s="283" t="s">
        <v>913</v>
      </c>
      <c r="AO1747" s="283" t="s">
        <v>1634</v>
      </c>
      <c r="AP1747" s="283">
        <v>13</v>
      </c>
      <c r="AQ1747" s="567">
        <v>1746</v>
      </c>
    </row>
    <row r="1748" spans="35:43" x14ac:dyDescent="0.25">
      <c r="AI1748" s="278" t="str">
        <f t="shared" si="29"/>
        <v>42443Ε2α (ΣΤ)260Sκ12</v>
      </c>
      <c r="AJ1748" s="287">
        <v>42443</v>
      </c>
      <c r="AK1748" s="280" t="s">
        <v>917</v>
      </c>
      <c r="AL1748" s="281">
        <v>260</v>
      </c>
      <c r="AM1748" s="282" t="s">
        <v>144</v>
      </c>
      <c r="AN1748" s="283" t="s">
        <v>906</v>
      </c>
      <c r="AO1748" s="283" t="s">
        <v>1638</v>
      </c>
      <c r="AP1748" s="283">
        <v>9</v>
      </c>
      <c r="AQ1748" s="567">
        <v>1751</v>
      </c>
    </row>
    <row r="1749" spans="35:43" x14ac:dyDescent="0.25">
      <c r="AI1749" s="278" t="str">
        <f t="shared" si="29"/>
        <v>42443Ε2α (ΣΤ)294Sα14</v>
      </c>
      <c r="AJ1749" s="287">
        <v>42443</v>
      </c>
      <c r="AK1749" s="280" t="s">
        <v>917</v>
      </c>
      <c r="AL1749" s="281">
        <v>294</v>
      </c>
      <c r="AM1749" s="282" t="s">
        <v>385</v>
      </c>
      <c r="AN1749" s="283" t="s">
        <v>906</v>
      </c>
      <c r="AO1749" s="283" t="s">
        <v>1635</v>
      </c>
      <c r="AP1749" s="283">
        <v>6</v>
      </c>
      <c r="AQ1749" s="567">
        <v>1747</v>
      </c>
    </row>
    <row r="1750" spans="35:43" x14ac:dyDescent="0.25">
      <c r="AI1750" s="278" t="str">
        <f t="shared" si="29"/>
        <v>42443Ε2α (ΣΤ)294Dα14</v>
      </c>
      <c r="AJ1750" s="287">
        <v>42443</v>
      </c>
      <c r="AK1750" s="280" t="s">
        <v>917</v>
      </c>
      <c r="AL1750" s="281">
        <v>294</v>
      </c>
      <c r="AM1750" s="282" t="s">
        <v>385</v>
      </c>
      <c r="AN1750" s="283" t="s">
        <v>913</v>
      </c>
      <c r="AO1750" s="283" t="s">
        <v>1635</v>
      </c>
      <c r="AP1750" s="283">
        <v>14</v>
      </c>
      <c r="AQ1750" s="567">
        <v>1748</v>
      </c>
    </row>
    <row r="1751" spans="35:43" x14ac:dyDescent="0.25">
      <c r="AI1751" s="278" t="str">
        <f t="shared" si="29"/>
        <v>42443Ε2α (ΣΤ)294Sα16</v>
      </c>
      <c r="AJ1751" s="287">
        <v>42443</v>
      </c>
      <c r="AK1751" s="280" t="s">
        <v>917</v>
      </c>
      <c r="AL1751" s="281">
        <v>294</v>
      </c>
      <c r="AM1751" s="282" t="s">
        <v>385</v>
      </c>
      <c r="AN1751" s="283" t="s">
        <v>906</v>
      </c>
      <c r="AO1751" s="283" t="s">
        <v>1636</v>
      </c>
      <c r="AP1751" s="283">
        <v>7</v>
      </c>
      <c r="AQ1751" s="567">
        <v>1749</v>
      </c>
    </row>
    <row r="1752" spans="35:43" x14ac:dyDescent="0.25">
      <c r="AI1752" s="278" t="str">
        <f t="shared" si="29"/>
        <v>42443Ε2α (ΣΤ)294Dα16</v>
      </c>
      <c r="AJ1752" s="287">
        <v>42443</v>
      </c>
      <c r="AK1752" s="280" t="s">
        <v>917</v>
      </c>
      <c r="AL1752" s="281">
        <v>294</v>
      </c>
      <c r="AM1752" s="282" t="s">
        <v>385</v>
      </c>
      <c r="AN1752" s="283" t="s">
        <v>913</v>
      </c>
      <c r="AO1752" s="283" t="s">
        <v>1636</v>
      </c>
      <c r="AP1752" s="283">
        <v>15</v>
      </c>
      <c r="AQ1752" s="567">
        <v>1750</v>
      </c>
    </row>
    <row r="1753" spans="35:43" x14ac:dyDescent="0.25">
      <c r="AI1753" s="278" t="str">
        <f t="shared" si="29"/>
        <v>42443Ε2α (ΣΤ)294Sκ14</v>
      </c>
      <c r="AJ1753" s="287">
        <v>42443</v>
      </c>
      <c r="AK1753" s="280" t="s">
        <v>917</v>
      </c>
      <c r="AL1753" s="281">
        <v>294</v>
      </c>
      <c r="AM1753" s="282" t="s">
        <v>385</v>
      </c>
      <c r="AN1753" s="283" t="s">
        <v>906</v>
      </c>
      <c r="AO1753" s="283" t="s">
        <v>1639</v>
      </c>
      <c r="AP1753" s="283">
        <v>10</v>
      </c>
      <c r="AQ1753" s="567">
        <v>1752</v>
      </c>
    </row>
    <row r="1754" spans="35:43" x14ac:dyDescent="0.25">
      <c r="AI1754" s="278" t="str">
        <f t="shared" si="29"/>
        <v>42443Ε2α (ΣΤ)294Dκ14</v>
      </c>
      <c r="AJ1754" s="287">
        <v>42443</v>
      </c>
      <c r="AK1754" s="280" t="s">
        <v>917</v>
      </c>
      <c r="AL1754" s="281">
        <v>294</v>
      </c>
      <c r="AM1754" s="282" t="s">
        <v>385</v>
      </c>
      <c r="AN1754" s="283" t="s">
        <v>913</v>
      </c>
      <c r="AO1754" s="283" t="s">
        <v>1639</v>
      </c>
      <c r="AP1754" s="283">
        <v>18</v>
      </c>
      <c r="AQ1754" s="567">
        <v>1753</v>
      </c>
    </row>
    <row r="1755" spans="35:43" x14ac:dyDescent="0.25">
      <c r="AI1755" s="278" t="str">
        <f t="shared" si="29"/>
        <v>42443Ε2α (ΣΤ)294Sκ16</v>
      </c>
      <c r="AJ1755" s="287">
        <v>42443</v>
      </c>
      <c r="AK1755" s="280" t="s">
        <v>917</v>
      </c>
      <c r="AL1755" s="281">
        <v>294</v>
      </c>
      <c r="AM1755" s="282" t="s">
        <v>385</v>
      </c>
      <c r="AN1755" s="283" t="s">
        <v>906</v>
      </c>
      <c r="AO1755" s="283" t="s">
        <v>1640</v>
      </c>
      <c r="AP1755" s="283">
        <v>11</v>
      </c>
      <c r="AQ1755" s="567">
        <v>1754</v>
      </c>
    </row>
    <row r="1756" spans="35:43" x14ac:dyDescent="0.25">
      <c r="AI1756" s="278" t="str">
        <f t="shared" si="29"/>
        <v>42450ITF (41ST CITY)14Sκ18</v>
      </c>
      <c r="AJ1756" s="287">
        <v>42450</v>
      </c>
      <c r="AK1756" s="280" t="s">
        <v>1179</v>
      </c>
      <c r="AL1756" s="281">
        <v>14</v>
      </c>
      <c r="AM1756" s="282" t="s">
        <v>908</v>
      </c>
      <c r="AN1756" s="283" t="s">
        <v>906</v>
      </c>
      <c r="AO1756" s="283" t="s">
        <v>1641</v>
      </c>
      <c r="AP1756" s="283">
        <v>12</v>
      </c>
      <c r="AQ1756" s="567">
        <v>1755</v>
      </c>
    </row>
    <row r="1757" spans="35:43" x14ac:dyDescent="0.25">
      <c r="AI1757" s="278" t="str">
        <f t="shared" si="29"/>
        <v>42457TE (ΗΡΑΚΛΕΙΟ ΟΑΑ)305Sα14</v>
      </c>
      <c r="AJ1757" s="287">
        <v>42457</v>
      </c>
      <c r="AK1757" s="280" t="s">
        <v>1051</v>
      </c>
      <c r="AL1757" s="281">
        <v>305</v>
      </c>
      <c r="AM1757" s="282" t="s">
        <v>262</v>
      </c>
      <c r="AN1757" s="283" t="s">
        <v>906</v>
      </c>
      <c r="AO1757" s="283" t="s">
        <v>1635</v>
      </c>
      <c r="AP1757" s="283">
        <v>6</v>
      </c>
      <c r="AQ1757" s="567">
        <v>1756</v>
      </c>
    </row>
    <row r="1758" spans="35:43" x14ac:dyDescent="0.25">
      <c r="AI1758" s="278" t="str">
        <f t="shared" si="29"/>
        <v>42457TE (ΗΡΑΚΛΕΙΟ ΟΑΑ)305Sκ14</v>
      </c>
      <c r="AJ1758" s="287">
        <v>42457</v>
      </c>
      <c r="AK1758" s="280" t="s">
        <v>1051</v>
      </c>
      <c r="AL1758" s="281">
        <v>305</v>
      </c>
      <c r="AM1758" s="282" t="s">
        <v>262</v>
      </c>
      <c r="AN1758" s="283" t="s">
        <v>906</v>
      </c>
      <c r="AO1758" s="283" t="s">
        <v>1639</v>
      </c>
      <c r="AP1758" s="283">
        <v>10</v>
      </c>
      <c r="AQ1758" s="567">
        <v>1757</v>
      </c>
    </row>
    <row r="1759" spans="35:43" x14ac:dyDescent="0.25">
      <c r="AI1759" s="278" t="str">
        <f t="shared" si="29"/>
        <v>42457TE (ΗΡΑΚΛΕΙΟ ΟΑΑ)305Dκ14</v>
      </c>
      <c r="AJ1759" s="287">
        <v>42457</v>
      </c>
      <c r="AK1759" s="280" t="s">
        <v>1051</v>
      </c>
      <c r="AL1759" s="281">
        <v>305</v>
      </c>
      <c r="AM1759" s="282" t="s">
        <v>262</v>
      </c>
      <c r="AN1759" s="283" t="s">
        <v>913</v>
      </c>
      <c r="AO1759" s="283" t="s">
        <v>1639</v>
      </c>
      <c r="AP1759" s="283">
        <v>18</v>
      </c>
      <c r="AQ1759" s="567">
        <v>1758</v>
      </c>
    </row>
    <row r="1760" spans="35:43" x14ac:dyDescent="0.25">
      <c r="AI1760" s="278" t="str">
        <f t="shared" si="29"/>
        <v>42457Ε3α (Α)106Sα12</v>
      </c>
      <c r="AJ1760" s="287">
        <v>42457</v>
      </c>
      <c r="AK1760" s="280" t="s">
        <v>928</v>
      </c>
      <c r="AL1760" s="281">
        <v>106</v>
      </c>
      <c r="AM1760" s="282" t="s">
        <v>198</v>
      </c>
      <c r="AN1760" s="283" t="s">
        <v>906</v>
      </c>
      <c r="AO1760" s="283" t="s">
        <v>1634</v>
      </c>
      <c r="AP1760" s="283">
        <v>5</v>
      </c>
      <c r="AQ1760" s="567">
        <v>1759</v>
      </c>
    </row>
    <row r="1761" spans="35:43" x14ac:dyDescent="0.25">
      <c r="AI1761" s="278" t="str">
        <f t="shared" si="29"/>
        <v>42457Ε3α (Α)106Sα14</v>
      </c>
      <c r="AJ1761" s="287">
        <v>42457</v>
      </c>
      <c r="AK1761" s="280" t="s">
        <v>928</v>
      </c>
      <c r="AL1761" s="281">
        <v>106</v>
      </c>
      <c r="AM1761" s="282" t="s">
        <v>198</v>
      </c>
      <c r="AN1761" s="283" t="s">
        <v>906</v>
      </c>
      <c r="AO1761" s="283" t="s">
        <v>1635</v>
      </c>
      <c r="AP1761" s="283">
        <v>6</v>
      </c>
      <c r="AQ1761" s="567">
        <v>1760</v>
      </c>
    </row>
    <row r="1762" spans="35:43" x14ac:dyDescent="0.25">
      <c r="AI1762" s="278" t="str">
        <f t="shared" si="29"/>
        <v>42457Ε3α (Α)106Sα16</v>
      </c>
      <c r="AJ1762" s="287">
        <v>42457</v>
      </c>
      <c r="AK1762" s="280" t="s">
        <v>928</v>
      </c>
      <c r="AL1762" s="281">
        <v>106</v>
      </c>
      <c r="AM1762" s="282" t="s">
        <v>198</v>
      </c>
      <c r="AN1762" s="283" t="s">
        <v>906</v>
      </c>
      <c r="AO1762" s="283" t="s">
        <v>1636</v>
      </c>
      <c r="AP1762" s="283">
        <v>7</v>
      </c>
      <c r="AQ1762" s="567">
        <v>1761</v>
      </c>
    </row>
    <row r="1763" spans="35:43" x14ac:dyDescent="0.25">
      <c r="AI1763" s="278" t="str">
        <f t="shared" si="29"/>
        <v>42457Ε3α (Α)106Sκ12</v>
      </c>
      <c r="AJ1763" s="287">
        <v>42457</v>
      </c>
      <c r="AK1763" s="280" t="s">
        <v>928</v>
      </c>
      <c r="AL1763" s="281">
        <v>106</v>
      </c>
      <c r="AM1763" s="282" t="s">
        <v>198</v>
      </c>
      <c r="AN1763" s="283" t="s">
        <v>906</v>
      </c>
      <c r="AO1763" s="283" t="s">
        <v>1638</v>
      </c>
      <c r="AP1763" s="283">
        <v>9</v>
      </c>
      <c r="AQ1763" s="567">
        <v>1762</v>
      </c>
    </row>
    <row r="1764" spans="35:43" x14ac:dyDescent="0.25">
      <c r="AI1764" s="278" t="str">
        <f t="shared" si="29"/>
        <v>42457Ε3α (Α)106Sκ14</v>
      </c>
      <c r="AJ1764" s="287">
        <v>42457</v>
      </c>
      <c r="AK1764" s="280" t="s">
        <v>928</v>
      </c>
      <c r="AL1764" s="281">
        <v>106</v>
      </c>
      <c r="AM1764" s="282" t="s">
        <v>198</v>
      </c>
      <c r="AN1764" s="283" t="s">
        <v>906</v>
      </c>
      <c r="AO1764" s="283" t="s">
        <v>1639</v>
      </c>
      <c r="AP1764" s="283">
        <v>10</v>
      </c>
      <c r="AQ1764" s="567">
        <v>1763</v>
      </c>
    </row>
    <row r="1765" spans="35:43" x14ac:dyDescent="0.25">
      <c r="AI1765" s="278" t="str">
        <f t="shared" si="29"/>
        <v>42457Ε3α (Α)106Sκ16</v>
      </c>
      <c r="AJ1765" s="287">
        <v>42457</v>
      </c>
      <c r="AK1765" s="280" t="s">
        <v>928</v>
      </c>
      <c r="AL1765" s="281">
        <v>106</v>
      </c>
      <c r="AM1765" s="282" t="s">
        <v>198</v>
      </c>
      <c r="AN1765" s="283" t="s">
        <v>906</v>
      </c>
      <c r="AO1765" s="283" t="s">
        <v>1640</v>
      </c>
      <c r="AP1765" s="283">
        <v>11</v>
      </c>
      <c r="AQ1765" s="567">
        <v>1764</v>
      </c>
    </row>
    <row r="1766" spans="35:43" x14ac:dyDescent="0.25">
      <c r="AI1766" s="278" t="str">
        <f t="shared" si="29"/>
        <v>42457Ε3α (Β)124Sα12</v>
      </c>
      <c r="AJ1766" s="287">
        <v>42457</v>
      </c>
      <c r="AK1766" s="280" t="s">
        <v>929</v>
      </c>
      <c r="AL1766" s="281">
        <v>124</v>
      </c>
      <c r="AM1766" s="282" t="s">
        <v>127</v>
      </c>
      <c r="AN1766" s="283" t="s">
        <v>906</v>
      </c>
      <c r="AO1766" s="283" t="s">
        <v>1634</v>
      </c>
      <c r="AP1766" s="283">
        <v>5</v>
      </c>
      <c r="AQ1766" s="567">
        <v>1765</v>
      </c>
    </row>
    <row r="1767" spans="35:43" x14ac:dyDescent="0.25">
      <c r="AI1767" s="278" t="str">
        <f t="shared" si="29"/>
        <v>42457Ε3α (Β)124Sκ12</v>
      </c>
      <c r="AJ1767" s="287">
        <v>42457</v>
      </c>
      <c r="AK1767" s="280" t="s">
        <v>929</v>
      </c>
      <c r="AL1767" s="281">
        <v>124</v>
      </c>
      <c r="AM1767" s="282" t="s">
        <v>127</v>
      </c>
      <c r="AN1767" s="283" t="s">
        <v>906</v>
      </c>
      <c r="AO1767" s="283" t="s">
        <v>1638</v>
      </c>
      <c r="AP1767" s="283">
        <v>9</v>
      </c>
      <c r="AQ1767" s="567">
        <v>1768</v>
      </c>
    </row>
    <row r="1768" spans="35:43" x14ac:dyDescent="0.25">
      <c r="AI1768" s="278" t="str">
        <f t="shared" si="29"/>
        <v>42457Ε3α (Β)162Sα14</v>
      </c>
      <c r="AJ1768" s="287">
        <v>42457</v>
      </c>
      <c r="AK1768" s="280" t="s">
        <v>929</v>
      </c>
      <c r="AL1768" s="281">
        <v>162</v>
      </c>
      <c r="AM1768" s="282" t="s">
        <v>355</v>
      </c>
      <c r="AN1768" s="283" t="s">
        <v>906</v>
      </c>
      <c r="AO1768" s="283" t="s">
        <v>1635</v>
      </c>
      <c r="AP1768" s="283">
        <v>6</v>
      </c>
      <c r="AQ1768" s="567">
        <v>1766</v>
      </c>
    </row>
    <row r="1769" spans="35:43" x14ac:dyDescent="0.25">
      <c r="AI1769" s="278" t="str">
        <f t="shared" si="29"/>
        <v>42457Ε3α (Β)162Sα16</v>
      </c>
      <c r="AJ1769" s="287">
        <v>42457</v>
      </c>
      <c r="AK1769" s="280" t="s">
        <v>929</v>
      </c>
      <c r="AL1769" s="281">
        <v>162</v>
      </c>
      <c r="AM1769" s="282" t="s">
        <v>355</v>
      </c>
      <c r="AN1769" s="283" t="s">
        <v>906</v>
      </c>
      <c r="AO1769" s="283" t="s">
        <v>1636</v>
      </c>
      <c r="AP1769" s="283">
        <v>7</v>
      </c>
      <c r="AQ1769" s="567">
        <v>1767</v>
      </c>
    </row>
    <row r="1770" spans="35:43" x14ac:dyDescent="0.25">
      <c r="AI1770" s="278" t="str">
        <f t="shared" si="29"/>
        <v>42457Ε3α (Β)162Sκ14</v>
      </c>
      <c r="AJ1770" s="287">
        <v>42457</v>
      </c>
      <c r="AK1770" s="280" t="s">
        <v>929</v>
      </c>
      <c r="AL1770" s="281">
        <v>162</v>
      </c>
      <c r="AM1770" s="282" t="s">
        <v>355</v>
      </c>
      <c r="AN1770" s="283" t="s">
        <v>906</v>
      </c>
      <c r="AO1770" s="283" t="s">
        <v>1639</v>
      </c>
      <c r="AP1770" s="283">
        <v>10</v>
      </c>
      <c r="AQ1770" s="567">
        <v>1769</v>
      </c>
    </row>
    <row r="1771" spans="35:43" x14ac:dyDescent="0.25">
      <c r="AI1771" s="278" t="str">
        <f t="shared" si="29"/>
        <v>42457Ε3α (Β)162Sκ16</v>
      </c>
      <c r="AJ1771" s="287">
        <v>42457</v>
      </c>
      <c r="AK1771" s="280" t="s">
        <v>929</v>
      </c>
      <c r="AL1771" s="281">
        <v>162</v>
      </c>
      <c r="AM1771" s="282" t="s">
        <v>355</v>
      </c>
      <c r="AN1771" s="283" t="s">
        <v>906</v>
      </c>
      <c r="AO1771" s="283" t="s">
        <v>1640</v>
      </c>
      <c r="AP1771" s="283">
        <v>11</v>
      </c>
      <c r="AQ1771" s="567">
        <v>1770</v>
      </c>
    </row>
    <row r="1772" spans="35:43" x14ac:dyDescent="0.25">
      <c r="AI1772" s="278" t="str">
        <f t="shared" si="29"/>
        <v>42457Ε3α (Γ)186Sα12</v>
      </c>
      <c r="AJ1772" s="287">
        <v>42457</v>
      </c>
      <c r="AK1772" s="280" t="s">
        <v>930</v>
      </c>
      <c r="AL1772" s="281">
        <v>186</v>
      </c>
      <c r="AM1772" s="282" t="s">
        <v>291</v>
      </c>
      <c r="AN1772" s="283" t="s">
        <v>906</v>
      </c>
      <c r="AO1772" s="283" t="s">
        <v>1634</v>
      </c>
      <c r="AP1772" s="283">
        <v>5</v>
      </c>
      <c r="AQ1772" s="567">
        <v>1771</v>
      </c>
    </row>
    <row r="1773" spans="35:43" x14ac:dyDescent="0.25">
      <c r="AI1773" s="278" t="str">
        <f t="shared" si="29"/>
        <v>42457Ε3α (Γ)186Sα14</v>
      </c>
      <c r="AJ1773" s="287">
        <v>42457</v>
      </c>
      <c r="AK1773" s="280" t="s">
        <v>930</v>
      </c>
      <c r="AL1773" s="281">
        <v>186</v>
      </c>
      <c r="AM1773" s="282" t="s">
        <v>291</v>
      </c>
      <c r="AN1773" s="283" t="s">
        <v>906</v>
      </c>
      <c r="AO1773" s="283" t="s">
        <v>1635</v>
      </c>
      <c r="AP1773" s="283">
        <v>6</v>
      </c>
      <c r="AQ1773" s="567">
        <v>1772</v>
      </c>
    </row>
    <row r="1774" spans="35:43" x14ac:dyDescent="0.25">
      <c r="AI1774" s="278" t="str">
        <f t="shared" si="29"/>
        <v>42457Ε3α (Γ)186Sα16</v>
      </c>
      <c r="AJ1774" s="287">
        <v>42457</v>
      </c>
      <c r="AK1774" s="280" t="s">
        <v>930</v>
      </c>
      <c r="AL1774" s="281">
        <v>186</v>
      </c>
      <c r="AM1774" s="282" t="s">
        <v>291</v>
      </c>
      <c r="AN1774" s="283" t="s">
        <v>906</v>
      </c>
      <c r="AO1774" s="283" t="s">
        <v>1636</v>
      </c>
      <c r="AP1774" s="283">
        <v>7</v>
      </c>
      <c r="AQ1774" s="567">
        <v>1773</v>
      </c>
    </row>
    <row r="1775" spans="35:43" x14ac:dyDescent="0.25">
      <c r="AI1775" s="278" t="str">
        <f t="shared" si="29"/>
        <v>42457Ε3α (Γ)186Sκ16</v>
      </c>
      <c r="AJ1775" s="287">
        <v>42457</v>
      </c>
      <c r="AK1775" s="280" t="s">
        <v>930</v>
      </c>
      <c r="AL1775" s="281">
        <v>186</v>
      </c>
      <c r="AM1775" s="282" t="s">
        <v>291</v>
      </c>
      <c r="AN1775" s="283" t="s">
        <v>906</v>
      </c>
      <c r="AO1775" s="283" t="s">
        <v>1640</v>
      </c>
      <c r="AP1775" s="283">
        <v>11</v>
      </c>
      <c r="AQ1775" s="567">
        <v>1776</v>
      </c>
    </row>
    <row r="1776" spans="35:43" x14ac:dyDescent="0.25">
      <c r="AI1776" s="278" t="str">
        <f t="shared" si="29"/>
        <v>42457Ε3α (Γ)181Sκ12</v>
      </c>
      <c r="AJ1776" s="287">
        <v>42457</v>
      </c>
      <c r="AK1776" s="280" t="s">
        <v>930</v>
      </c>
      <c r="AL1776" s="281">
        <v>181</v>
      </c>
      <c r="AM1776" s="282" t="s">
        <v>243</v>
      </c>
      <c r="AN1776" s="283" t="s">
        <v>906</v>
      </c>
      <c r="AO1776" s="283" t="s">
        <v>1638</v>
      </c>
      <c r="AP1776" s="283">
        <v>9</v>
      </c>
      <c r="AQ1776" s="567">
        <v>1774</v>
      </c>
    </row>
    <row r="1777" spans="35:43" x14ac:dyDescent="0.25">
      <c r="AI1777" s="278" t="str">
        <f t="shared" si="29"/>
        <v>42457Ε3α (Γ)181Sκ14</v>
      </c>
      <c r="AJ1777" s="287">
        <v>42457</v>
      </c>
      <c r="AK1777" s="280" t="s">
        <v>930</v>
      </c>
      <c r="AL1777" s="281">
        <v>181</v>
      </c>
      <c r="AM1777" s="282" t="s">
        <v>243</v>
      </c>
      <c r="AN1777" s="283" t="s">
        <v>906</v>
      </c>
      <c r="AO1777" s="283" t="s">
        <v>1639</v>
      </c>
      <c r="AP1777" s="283">
        <v>10</v>
      </c>
      <c r="AQ1777" s="567">
        <v>1775</v>
      </c>
    </row>
    <row r="1778" spans="35:43" x14ac:dyDescent="0.25">
      <c r="AI1778" s="278" t="str">
        <f t="shared" si="29"/>
        <v>42457Ε3α (Δ)217Sα12</v>
      </c>
      <c r="AJ1778" s="287">
        <v>42457</v>
      </c>
      <c r="AK1778" s="280" t="s">
        <v>931</v>
      </c>
      <c r="AL1778" s="281">
        <v>217</v>
      </c>
      <c r="AM1778" s="282" t="s">
        <v>290</v>
      </c>
      <c r="AN1778" s="283" t="s">
        <v>906</v>
      </c>
      <c r="AO1778" s="283" t="s">
        <v>1634</v>
      </c>
      <c r="AP1778" s="283">
        <v>5</v>
      </c>
      <c r="AQ1778" s="567">
        <v>1777</v>
      </c>
    </row>
    <row r="1779" spans="35:43" x14ac:dyDescent="0.25">
      <c r="AI1779" s="278" t="str">
        <f t="shared" si="29"/>
        <v>42457Ε3α (Δ)217Sα14</v>
      </c>
      <c r="AJ1779" s="287">
        <v>42457</v>
      </c>
      <c r="AK1779" s="280" t="s">
        <v>931</v>
      </c>
      <c r="AL1779" s="281">
        <v>217</v>
      </c>
      <c r="AM1779" s="282" t="s">
        <v>290</v>
      </c>
      <c r="AN1779" s="283" t="s">
        <v>906</v>
      </c>
      <c r="AO1779" s="283" t="s">
        <v>1635</v>
      </c>
      <c r="AP1779" s="283">
        <v>6</v>
      </c>
      <c r="AQ1779" s="567">
        <v>1778</v>
      </c>
    </row>
    <row r="1780" spans="35:43" x14ac:dyDescent="0.25">
      <c r="AI1780" s="278" t="str">
        <f t="shared" si="29"/>
        <v>42457Ε3α (Δ)217Sα16</v>
      </c>
      <c r="AJ1780" s="287">
        <v>42457</v>
      </c>
      <c r="AK1780" s="280" t="s">
        <v>931</v>
      </c>
      <c r="AL1780" s="281">
        <v>217</v>
      </c>
      <c r="AM1780" s="282" t="s">
        <v>290</v>
      </c>
      <c r="AN1780" s="283" t="s">
        <v>906</v>
      </c>
      <c r="AO1780" s="283" t="s">
        <v>1636</v>
      </c>
      <c r="AP1780" s="283">
        <v>7</v>
      </c>
      <c r="AQ1780" s="567">
        <v>1779</v>
      </c>
    </row>
    <row r="1781" spans="35:43" x14ac:dyDescent="0.25">
      <c r="AI1781" s="278" t="str">
        <f t="shared" si="29"/>
        <v>42457Ε3α (Δ)217Sκ12</v>
      </c>
      <c r="AJ1781" s="287">
        <v>42457</v>
      </c>
      <c r="AK1781" s="280" t="s">
        <v>931</v>
      </c>
      <c r="AL1781" s="281">
        <v>217</v>
      </c>
      <c r="AM1781" s="282" t="s">
        <v>290</v>
      </c>
      <c r="AN1781" s="283" t="s">
        <v>906</v>
      </c>
      <c r="AO1781" s="283" t="s">
        <v>1638</v>
      </c>
      <c r="AP1781" s="283">
        <v>9</v>
      </c>
      <c r="AQ1781" s="567">
        <v>1780</v>
      </c>
    </row>
    <row r="1782" spans="35:43" x14ac:dyDescent="0.25">
      <c r="AI1782" s="278" t="str">
        <f t="shared" si="29"/>
        <v>42457Ε3α (Δ)217Sκ14</v>
      </c>
      <c r="AJ1782" s="287">
        <v>42457</v>
      </c>
      <c r="AK1782" s="280" t="s">
        <v>931</v>
      </c>
      <c r="AL1782" s="281">
        <v>217</v>
      </c>
      <c r="AM1782" s="282" t="s">
        <v>290</v>
      </c>
      <c r="AN1782" s="283" t="s">
        <v>906</v>
      </c>
      <c r="AO1782" s="283" t="s">
        <v>1639</v>
      </c>
      <c r="AP1782" s="283">
        <v>10</v>
      </c>
      <c r="AQ1782" s="567">
        <v>1781</v>
      </c>
    </row>
    <row r="1783" spans="35:43" x14ac:dyDescent="0.25">
      <c r="AI1783" s="278" t="str">
        <f t="shared" si="29"/>
        <v>42457Ε3α (Ε)244Sα12</v>
      </c>
      <c r="AJ1783" s="287">
        <v>42457</v>
      </c>
      <c r="AK1783" s="280" t="s">
        <v>932</v>
      </c>
      <c r="AL1783" s="281">
        <v>244</v>
      </c>
      <c r="AM1783" s="282" t="s">
        <v>325</v>
      </c>
      <c r="AN1783" s="283" t="s">
        <v>906</v>
      </c>
      <c r="AO1783" s="283" t="s">
        <v>1634</v>
      </c>
      <c r="AP1783" s="283">
        <v>5</v>
      </c>
      <c r="AQ1783" s="567">
        <v>1782</v>
      </c>
    </row>
    <row r="1784" spans="35:43" x14ac:dyDescent="0.25">
      <c r="AI1784" s="278" t="str">
        <f t="shared" si="29"/>
        <v>42457Ε3α (Ε)244Sα14</v>
      </c>
      <c r="AJ1784" s="287">
        <v>42457</v>
      </c>
      <c r="AK1784" s="280" t="s">
        <v>932</v>
      </c>
      <c r="AL1784" s="281">
        <v>244</v>
      </c>
      <c r="AM1784" s="282" t="s">
        <v>325</v>
      </c>
      <c r="AN1784" s="283" t="s">
        <v>906</v>
      </c>
      <c r="AO1784" s="283" t="s">
        <v>1635</v>
      </c>
      <c r="AP1784" s="283">
        <v>6</v>
      </c>
      <c r="AQ1784" s="567">
        <v>1783</v>
      </c>
    </row>
    <row r="1785" spans="35:43" x14ac:dyDescent="0.25">
      <c r="AI1785" s="278" t="str">
        <f t="shared" si="29"/>
        <v>42457Ε3α (Ε)244Sα16</v>
      </c>
      <c r="AJ1785" s="287">
        <v>42457</v>
      </c>
      <c r="AK1785" s="280" t="s">
        <v>932</v>
      </c>
      <c r="AL1785" s="281">
        <v>244</v>
      </c>
      <c r="AM1785" s="282" t="s">
        <v>325</v>
      </c>
      <c r="AN1785" s="283" t="s">
        <v>906</v>
      </c>
      <c r="AO1785" s="283" t="s">
        <v>1636</v>
      </c>
      <c r="AP1785" s="283">
        <v>7</v>
      </c>
      <c r="AQ1785" s="567">
        <v>1784</v>
      </c>
    </row>
    <row r="1786" spans="35:43" x14ac:dyDescent="0.25">
      <c r="AI1786" s="278" t="str">
        <f t="shared" si="29"/>
        <v>42457Ε3α (Ε)244Sκ12</v>
      </c>
      <c r="AJ1786" s="287">
        <v>42457</v>
      </c>
      <c r="AK1786" s="280" t="s">
        <v>932</v>
      </c>
      <c r="AL1786" s="281">
        <v>244</v>
      </c>
      <c r="AM1786" s="282" t="s">
        <v>325</v>
      </c>
      <c r="AN1786" s="283" t="s">
        <v>906</v>
      </c>
      <c r="AO1786" s="283" t="s">
        <v>1638</v>
      </c>
      <c r="AP1786" s="283">
        <v>9</v>
      </c>
      <c r="AQ1786" s="567">
        <v>1785</v>
      </c>
    </row>
    <row r="1787" spans="35:43" x14ac:dyDescent="0.25">
      <c r="AI1787" s="278" t="str">
        <f t="shared" si="29"/>
        <v>42457Ε3α (Ε)244Sκ14</v>
      </c>
      <c r="AJ1787" s="287">
        <v>42457</v>
      </c>
      <c r="AK1787" s="280" t="s">
        <v>932</v>
      </c>
      <c r="AL1787" s="281">
        <v>244</v>
      </c>
      <c r="AM1787" s="282" t="s">
        <v>325</v>
      </c>
      <c r="AN1787" s="283" t="s">
        <v>906</v>
      </c>
      <c r="AO1787" s="283" t="s">
        <v>1639</v>
      </c>
      <c r="AP1787" s="283">
        <v>10</v>
      </c>
      <c r="AQ1787" s="567">
        <v>1786</v>
      </c>
    </row>
    <row r="1788" spans="35:43" x14ac:dyDescent="0.25">
      <c r="AI1788" s="278" t="str">
        <f t="shared" si="29"/>
        <v>42457Ε3α (Ε)244Sκ16</v>
      </c>
      <c r="AJ1788" s="287">
        <v>42457</v>
      </c>
      <c r="AK1788" s="280" t="s">
        <v>932</v>
      </c>
      <c r="AL1788" s="281">
        <v>244</v>
      </c>
      <c r="AM1788" s="282" t="s">
        <v>325</v>
      </c>
      <c r="AN1788" s="283" t="s">
        <v>906</v>
      </c>
      <c r="AO1788" s="283" t="s">
        <v>1640</v>
      </c>
      <c r="AP1788" s="283">
        <v>11</v>
      </c>
      <c r="AQ1788" s="567">
        <v>1787</v>
      </c>
    </row>
    <row r="1789" spans="35:43" x14ac:dyDescent="0.25">
      <c r="AI1789" s="278" t="str">
        <f t="shared" si="29"/>
        <v>42457Ε3α (Ζ)309Sα12</v>
      </c>
      <c r="AJ1789" s="287">
        <v>42457</v>
      </c>
      <c r="AK1789" s="280" t="s">
        <v>933</v>
      </c>
      <c r="AL1789" s="281">
        <v>309</v>
      </c>
      <c r="AM1789" s="282" t="s">
        <v>349</v>
      </c>
      <c r="AN1789" s="283" t="s">
        <v>906</v>
      </c>
      <c r="AO1789" s="283" t="s">
        <v>1634</v>
      </c>
      <c r="AP1789" s="283">
        <v>5</v>
      </c>
      <c r="AQ1789" s="567">
        <v>1788</v>
      </c>
    </row>
    <row r="1790" spans="35:43" x14ac:dyDescent="0.25">
      <c r="AI1790" s="278" t="str">
        <f t="shared" si="29"/>
        <v>42457Ε3α (Ζ)309Sα16</v>
      </c>
      <c r="AJ1790" s="287">
        <v>42457</v>
      </c>
      <c r="AK1790" s="280" t="s">
        <v>933</v>
      </c>
      <c r="AL1790" s="281">
        <v>309</v>
      </c>
      <c r="AM1790" s="282" t="s">
        <v>349</v>
      </c>
      <c r="AN1790" s="283" t="s">
        <v>906</v>
      </c>
      <c r="AO1790" s="283" t="s">
        <v>1636</v>
      </c>
      <c r="AP1790" s="283">
        <v>7</v>
      </c>
      <c r="AQ1790" s="567">
        <v>1790</v>
      </c>
    </row>
    <row r="1791" spans="35:43" x14ac:dyDescent="0.25">
      <c r="AI1791" s="278" t="str">
        <f t="shared" si="29"/>
        <v>42457Ε3α (Ζ)309Sκ12</v>
      </c>
      <c r="AJ1791" s="287">
        <v>42457</v>
      </c>
      <c r="AK1791" s="280" t="s">
        <v>933</v>
      </c>
      <c r="AL1791" s="281">
        <v>309</v>
      </c>
      <c r="AM1791" s="282" t="s">
        <v>349</v>
      </c>
      <c r="AN1791" s="283" t="s">
        <v>906</v>
      </c>
      <c r="AO1791" s="283" t="s">
        <v>1638</v>
      </c>
      <c r="AP1791" s="283">
        <v>9</v>
      </c>
      <c r="AQ1791" s="567">
        <v>1791</v>
      </c>
    </row>
    <row r="1792" spans="35:43" x14ac:dyDescent="0.25">
      <c r="AI1792" s="278" t="str">
        <f t="shared" si="29"/>
        <v>42457Ε3α (Ζ)310Sα14</v>
      </c>
      <c r="AJ1792" s="287">
        <v>42457</v>
      </c>
      <c r="AK1792" s="280" t="s">
        <v>933</v>
      </c>
      <c r="AL1792" s="281">
        <v>310</v>
      </c>
      <c r="AM1792" s="282" t="s">
        <v>361</v>
      </c>
      <c r="AN1792" s="283" t="s">
        <v>906</v>
      </c>
      <c r="AO1792" s="283" t="s">
        <v>1635</v>
      </c>
      <c r="AP1792" s="283">
        <v>6</v>
      </c>
      <c r="AQ1792" s="567">
        <v>1789</v>
      </c>
    </row>
    <row r="1793" spans="35:43" x14ac:dyDescent="0.25">
      <c r="AI1793" s="278" t="str">
        <f t="shared" si="29"/>
        <v>42457Ε3α (Ζ)298Sκ14</v>
      </c>
      <c r="AJ1793" s="287">
        <v>42457</v>
      </c>
      <c r="AK1793" s="280" t="s">
        <v>933</v>
      </c>
      <c r="AL1793" s="281">
        <v>298</v>
      </c>
      <c r="AM1793" s="282" t="s">
        <v>155</v>
      </c>
      <c r="AN1793" s="283" t="s">
        <v>906</v>
      </c>
      <c r="AO1793" s="283" t="s">
        <v>1639</v>
      </c>
      <c r="AP1793" s="283">
        <v>10</v>
      </c>
      <c r="AQ1793" s="567">
        <v>1792</v>
      </c>
    </row>
    <row r="1794" spans="35:43" x14ac:dyDescent="0.25">
      <c r="AI1794" s="278" t="str">
        <f t="shared" si="29"/>
        <v>42457Ε3α (Η)336Sα12</v>
      </c>
      <c r="AJ1794" s="287">
        <v>42457</v>
      </c>
      <c r="AK1794" s="280" t="s">
        <v>934</v>
      </c>
      <c r="AL1794" s="281">
        <v>336</v>
      </c>
      <c r="AM1794" s="282" t="s">
        <v>207</v>
      </c>
      <c r="AN1794" s="283" t="s">
        <v>906</v>
      </c>
      <c r="AO1794" s="283" t="s">
        <v>1634</v>
      </c>
      <c r="AP1794" s="283">
        <v>5</v>
      </c>
      <c r="AQ1794" s="567">
        <v>1793</v>
      </c>
    </row>
    <row r="1795" spans="35:43" x14ac:dyDescent="0.25">
      <c r="AI1795" s="278" t="str">
        <f t="shared" ref="AI1795:AI1858" si="30">AJ1795&amp;AK1795&amp;AL1795&amp;AN1795&amp;AO1795</f>
        <v>42457Ε3α (Η)336Sα14</v>
      </c>
      <c r="AJ1795" s="287">
        <v>42457</v>
      </c>
      <c r="AK1795" s="280" t="s">
        <v>934</v>
      </c>
      <c r="AL1795" s="281">
        <v>336</v>
      </c>
      <c r="AM1795" s="282" t="s">
        <v>207</v>
      </c>
      <c r="AN1795" s="283" t="s">
        <v>906</v>
      </c>
      <c r="AO1795" s="283" t="s">
        <v>1635</v>
      </c>
      <c r="AP1795" s="283">
        <v>6</v>
      </c>
      <c r="AQ1795" s="567">
        <v>1794</v>
      </c>
    </row>
    <row r="1796" spans="35:43" x14ac:dyDescent="0.25">
      <c r="AI1796" s="278" t="str">
        <f t="shared" si="30"/>
        <v>42457Ε3α (Η)336Sα16</v>
      </c>
      <c r="AJ1796" s="287">
        <v>42457</v>
      </c>
      <c r="AK1796" s="280" t="s">
        <v>934</v>
      </c>
      <c r="AL1796" s="281">
        <v>336</v>
      </c>
      <c r="AM1796" s="282" t="s">
        <v>207</v>
      </c>
      <c r="AN1796" s="283" t="s">
        <v>906</v>
      </c>
      <c r="AO1796" s="283" t="s">
        <v>1636</v>
      </c>
      <c r="AP1796" s="283">
        <v>7</v>
      </c>
      <c r="AQ1796" s="567">
        <v>1795</v>
      </c>
    </row>
    <row r="1797" spans="35:43" x14ac:dyDescent="0.25">
      <c r="AI1797" s="278" t="str">
        <f t="shared" si="30"/>
        <v>42457Ε3α (Η)336Sκ12</v>
      </c>
      <c r="AJ1797" s="287">
        <v>42457</v>
      </c>
      <c r="AK1797" s="280" t="s">
        <v>934</v>
      </c>
      <c r="AL1797" s="281">
        <v>336</v>
      </c>
      <c r="AM1797" s="282" t="s">
        <v>207</v>
      </c>
      <c r="AN1797" s="283" t="s">
        <v>906</v>
      </c>
      <c r="AO1797" s="283" t="s">
        <v>1638</v>
      </c>
      <c r="AP1797" s="283">
        <v>9</v>
      </c>
      <c r="AQ1797" s="567">
        <v>1796</v>
      </c>
    </row>
    <row r="1798" spans="35:43" x14ac:dyDescent="0.25">
      <c r="AI1798" s="278" t="str">
        <f t="shared" si="30"/>
        <v>42457Ε3α (Η)336Sκ14</v>
      </c>
      <c r="AJ1798" s="287">
        <v>42457</v>
      </c>
      <c r="AK1798" s="280" t="s">
        <v>934</v>
      </c>
      <c r="AL1798" s="281">
        <v>336</v>
      </c>
      <c r="AM1798" s="282" t="s">
        <v>207</v>
      </c>
      <c r="AN1798" s="283" t="s">
        <v>906</v>
      </c>
      <c r="AO1798" s="283" t="s">
        <v>1639</v>
      </c>
      <c r="AP1798" s="283">
        <v>10</v>
      </c>
      <c r="AQ1798" s="567">
        <v>1797</v>
      </c>
    </row>
    <row r="1799" spans="35:43" x14ac:dyDescent="0.25">
      <c r="AI1799" s="278" t="str">
        <f t="shared" si="30"/>
        <v>42457Ε3α (Η)336Sκ16</v>
      </c>
      <c r="AJ1799" s="287">
        <v>42457</v>
      </c>
      <c r="AK1799" s="280" t="s">
        <v>934</v>
      </c>
      <c r="AL1799" s="281">
        <v>336</v>
      </c>
      <c r="AM1799" s="282" t="s">
        <v>207</v>
      </c>
      <c r="AN1799" s="283" t="s">
        <v>906</v>
      </c>
      <c r="AO1799" s="283" t="s">
        <v>1640</v>
      </c>
      <c r="AP1799" s="283">
        <v>11</v>
      </c>
      <c r="AQ1799" s="567">
        <v>1798</v>
      </c>
    </row>
    <row r="1800" spans="35:43" x14ac:dyDescent="0.25">
      <c r="AI1800" s="278" t="str">
        <f t="shared" si="30"/>
        <v>42457Ε3α (Θ)374Sα12</v>
      </c>
      <c r="AJ1800" s="287">
        <v>42457</v>
      </c>
      <c r="AK1800" s="280" t="s">
        <v>935</v>
      </c>
      <c r="AL1800" s="281">
        <v>374</v>
      </c>
      <c r="AM1800" s="282" t="s">
        <v>208</v>
      </c>
      <c r="AN1800" s="283" t="s">
        <v>906</v>
      </c>
      <c r="AO1800" s="283" t="s">
        <v>1634</v>
      </c>
      <c r="AP1800" s="283">
        <v>5</v>
      </c>
      <c r="AQ1800" s="567">
        <v>1799</v>
      </c>
    </row>
    <row r="1801" spans="35:43" x14ac:dyDescent="0.25">
      <c r="AI1801" s="278" t="str">
        <f t="shared" si="30"/>
        <v>42457Ε3α (Θ)374Sα14</v>
      </c>
      <c r="AJ1801" s="287">
        <v>42457</v>
      </c>
      <c r="AK1801" s="280" t="s">
        <v>935</v>
      </c>
      <c r="AL1801" s="281">
        <v>374</v>
      </c>
      <c r="AM1801" s="282" t="s">
        <v>208</v>
      </c>
      <c r="AN1801" s="283" t="s">
        <v>906</v>
      </c>
      <c r="AO1801" s="283" t="s">
        <v>1635</v>
      </c>
      <c r="AP1801" s="283">
        <v>6</v>
      </c>
      <c r="AQ1801" s="567">
        <v>1800</v>
      </c>
    </row>
    <row r="1802" spans="35:43" x14ac:dyDescent="0.25">
      <c r="AI1802" s="278" t="str">
        <f t="shared" si="30"/>
        <v>42457Ε3α (Θ)374Sα16</v>
      </c>
      <c r="AJ1802" s="287">
        <v>42457</v>
      </c>
      <c r="AK1802" s="280" t="s">
        <v>935</v>
      </c>
      <c r="AL1802" s="281">
        <v>374</v>
      </c>
      <c r="AM1802" s="282" t="s">
        <v>208</v>
      </c>
      <c r="AN1802" s="283" t="s">
        <v>906</v>
      </c>
      <c r="AO1802" s="283" t="s">
        <v>1636</v>
      </c>
      <c r="AP1802" s="283">
        <v>7</v>
      </c>
      <c r="AQ1802" s="567">
        <v>1801</v>
      </c>
    </row>
    <row r="1803" spans="35:43" x14ac:dyDescent="0.25">
      <c r="AI1803" s="278" t="str">
        <f t="shared" si="30"/>
        <v>42457Ε3α (Θ)374Sκ12</v>
      </c>
      <c r="AJ1803" s="287">
        <v>42457</v>
      </c>
      <c r="AK1803" s="280" t="s">
        <v>935</v>
      </c>
      <c r="AL1803" s="281">
        <v>374</v>
      </c>
      <c r="AM1803" s="282" t="s">
        <v>208</v>
      </c>
      <c r="AN1803" s="283" t="s">
        <v>906</v>
      </c>
      <c r="AO1803" s="283" t="s">
        <v>1638</v>
      </c>
      <c r="AP1803" s="283">
        <v>9</v>
      </c>
      <c r="AQ1803" s="567">
        <v>1802</v>
      </c>
    </row>
    <row r="1804" spans="35:43" x14ac:dyDescent="0.25">
      <c r="AI1804" s="278" t="str">
        <f t="shared" si="30"/>
        <v>42457Ε3α (Θ)374Sκ14</v>
      </c>
      <c r="AJ1804" s="287">
        <v>42457</v>
      </c>
      <c r="AK1804" s="280" t="s">
        <v>935</v>
      </c>
      <c r="AL1804" s="281">
        <v>374</v>
      </c>
      <c r="AM1804" s="282" t="s">
        <v>208</v>
      </c>
      <c r="AN1804" s="283" t="s">
        <v>906</v>
      </c>
      <c r="AO1804" s="283" t="s">
        <v>1639</v>
      </c>
      <c r="AP1804" s="283">
        <v>10</v>
      </c>
      <c r="AQ1804" s="567">
        <v>1803</v>
      </c>
    </row>
    <row r="1805" spans="35:43" x14ac:dyDescent="0.25">
      <c r="AI1805" s="278" t="str">
        <f t="shared" si="30"/>
        <v>42457Ε3α (Θ)374Sκ16</v>
      </c>
      <c r="AJ1805" s="287">
        <v>42457</v>
      </c>
      <c r="AK1805" s="280" t="s">
        <v>935</v>
      </c>
      <c r="AL1805" s="281">
        <v>374</v>
      </c>
      <c r="AM1805" s="282" t="s">
        <v>208</v>
      </c>
      <c r="AN1805" s="283" t="s">
        <v>906</v>
      </c>
      <c r="AO1805" s="283" t="s">
        <v>1640</v>
      </c>
      <c r="AP1805" s="283">
        <v>11</v>
      </c>
      <c r="AQ1805" s="567">
        <v>1804</v>
      </c>
    </row>
    <row r="1806" spans="35:43" x14ac:dyDescent="0.25">
      <c r="AI1806" s="278" t="str">
        <f t="shared" si="30"/>
        <v>42457Ε3α (ΙΑ)423Sα12</v>
      </c>
      <c r="AJ1806" s="287">
        <v>42457</v>
      </c>
      <c r="AK1806" s="280" t="s">
        <v>936</v>
      </c>
      <c r="AL1806" s="281">
        <v>423</v>
      </c>
      <c r="AM1806" s="282" t="s">
        <v>194</v>
      </c>
      <c r="AN1806" s="283" t="s">
        <v>906</v>
      </c>
      <c r="AO1806" s="283" t="s">
        <v>1634</v>
      </c>
      <c r="AP1806" s="283">
        <v>5</v>
      </c>
      <c r="AQ1806" s="567">
        <v>1805</v>
      </c>
    </row>
    <row r="1807" spans="35:43" x14ac:dyDescent="0.25">
      <c r="AI1807" s="278" t="str">
        <f t="shared" si="30"/>
        <v>42457Ε3α (ΙΑ)423Sα14</v>
      </c>
      <c r="AJ1807" s="287">
        <v>42457</v>
      </c>
      <c r="AK1807" s="280" t="s">
        <v>936</v>
      </c>
      <c r="AL1807" s="281">
        <v>423</v>
      </c>
      <c r="AM1807" s="282" t="s">
        <v>194</v>
      </c>
      <c r="AN1807" s="283" t="s">
        <v>906</v>
      </c>
      <c r="AO1807" s="283" t="s">
        <v>1635</v>
      </c>
      <c r="AP1807" s="283">
        <v>6</v>
      </c>
      <c r="AQ1807" s="567">
        <v>1806</v>
      </c>
    </row>
    <row r="1808" spans="35:43" x14ac:dyDescent="0.25">
      <c r="AI1808" s="278" t="str">
        <f t="shared" si="30"/>
        <v>42457Ε3α (ΙΑ)423Sα16</v>
      </c>
      <c r="AJ1808" s="287">
        <v>42457</v>
      </c>
      <c r="AK1808" s="280" t="s">
        <v>936</v>
      </c>
      <c r="AL1808" s="281">
        <v>423</v>
      </c>
      <c r="AM1808" s="282" t="s">
        <v>194</v>
      </c>
      <c r="AN1808" s="283" t="s">
        <v>906</v>
      </c>
      <c r="AO1808" s="283" t="s">
        <v>1636</v>
      </c>
      <c r="AP1808" s="283">
        <v>7</v>
      </c>
      <c r="AQ1808" s="567">
        <v>1807</v>
      </c>
    </row>
    <row r="1809" spans="35:43" x14ac:dyDescent="0.25">
      <c r="AI1809" s="278" t="str">
        <f t="shared" si="30"/>
        <v>42457Ε3α (ΙΑ)423Sκ12</v>
      </c>
      <c r="AJ1809" s="287">
        <v>42457</v>
      </c>
      <c r="AK1809" s="280" t="s">
        <v>936</v>
      </c>
      <c r="AL1809" s="281">
        <v>423</v>
      </c>
      <c r="AM1809" s="282" t="s">
        <v>194</v>
      </c>
      <c r="AN1809" s="283" t="s">
        <v>906</v>
      </c>
      <c r="AO1809" s="283" t="s">
        <v>1638</v>
      </c>
      <c r="AP1809" s="283">
        <v>9</v>
      </c>
      <c r="AQ1809" s="567">
        <v>1808</v>
      </c>
    </row>
    <row r="1810" spans="35:43" x14ac:dyDescent="0.25">
      <c r="AI1810" s="278" t="str">
        <f t="shared" si="30"/>
        <v>42457Ε3α (ΙΑ)423Sκ14</v>
      </c>
      <c r="AJ1810" s="287">
        <v>42457</v>
      </c>
      <c r="AK1810" s="280" t="s">
        <v>936</v>
      </c>
      <c r="AL1810" s="281">
        <v>423</v>
      </c>
      <c r="AM1810" s="282" t="s">
        <v>194</v>
      </c>
      <c r="AN1810" s="283" t="s">
        <v>906</v>
      </c>
      <c r="AO1810" s="283" t="s">
        <v>1639</v>
      </c>
      <c r="AP1810" s="283">
        <v>10</v>
      </c>
      <c r="AQ1810" s="567">
        <v>1809</v>
      </c>
    </row>
    <row r="1811" spans="35:43" x14ac:dyDescent="0.25">
      <c r="AI1811" s="278" t="str">
        <f t="shared" si="30"/>
        <v>42457Ε3α (ΙΑ)423Sκ16</v>
      </c>
      <c r="AJ1811" s="287">
        <v>42457</v>
      </c>
      <c r="AK1811" s="280" t="s">
        <v>936</v>
      </c>
      <c r="AL1811" s="281">
        <v>423</v>
      </c>
      <c r="AM1811" s="282" t="s">
        <v>194</v>
      </c>
      <c r="AN1811" s="283" t="s">
        <v>906</v>
      </c>
      <c r="AO1811" s="283" t="s">
        <v>1640</v>
      </c>
      <c r="AP1811" s="283">
        <v>11</v>
      </c>
      <c r="AQ1811" s="567">
        <v>1810</v>
      </c>
    </row>
    <row r="1812" spans="35:43" x14ac:dyDescent="0.25">
      <c r="AI1812" s="278" t="str">
        <f t="shared" si="30"/>
        <v>42457Ε3α (ΣΤ)261Sα12</v>
      </c>
      <c r="AJ1812" s="287">
        <v>42457</v>
      </c>
      <c r="AK1812" s="280" t="s">
        <v>937</v>
      </c>
      <c r="AL1812" s="281">
        <v>261</v>
      </c>
      <c r="AM1812" s="282" t="s">
        <v>145</v>
      </c>
      <c r="AN1812" s="283" t="s">
        <v>906</v>
      </c>
      <c r="AO1812" s="283" t="s">
        <v>1634</v>
      </c>
      <c r="AP1812" s="283">
        <v>5</v>
      </c>
      <c r="AQ1812" s="567">
        <v>1811</v>
      </c>
    </row>
    <row r="1813" spans="35:43" x14ac:dyDescent="0.25">
      <c r="AI1813" s="278" t="str">
        <f t="shared" si="30"/>
        <v>42457Ε3α (ΣΤ)261Sα14</v>
      </c>
      <c r="AJ1813" s="287">
        <v>42457</v>
      </c>
      <c r="AK1813" s="280" t="s">
        <v>937</v>
      </c>
      <c r="AL1813" s="281">
        <v>261</v>
      </c>
      <c r="AM1813" s="282" t="s">
        <v>145</v>
      </c>
      <c r="AN1813" s="283" t="s">
        <v>906</v>
      </c>
      <c r="AO1813" s="283" t="s">
        <v>1635</v>
      </c>
      <c r="AP1813" s="283">
        <v>6</v>
      </c>
      <c r="AQ1813" s="567">
        <v>1812</v>
      </c>
    </row>
    <row r="1814" spans="35:43" x14ac:dyDescent="0.25">
      <c r="AI1814" s="278" t="str">
        <f t="shared" si="30"/>
        <v>42457Ε3α (ΣΤ)261Sα16</v>
      </c>
      <c r="AJ1814" s="287">
        <v>42457</v>
      </c>
      <c r="AK1814" s="280" t="s">
        <v>937</v>
      </c>
      <c r="AL1814" s="281">
        <v>261</v>
      </c>
      <c r="AM1814" s="282" t="s">
        <v>145</v>
      </c>
      <c r="AN1814" s="283" t="s">
        <v>906</v>
      </c>
      <c r="AO1814" s="283" t="s">
        <v>1636</v>
      </c>
      <c r="AP1814" s="283">
        <v>7</v>
      </c>
      <c r="AQ1814" s="567">
        <v>1813</v>
      </c>
    </row>
    <row r="1815" spans="35:43" x14ac:dyDescent="0.25">
      <c r="AI1815" s="278" t="str">
        <f t="shared" si="30"/>
        <v>42457Ε3α (ΣΤ)261Sκ12</v>
      </c>
      <c r="AJ1815" s="287">
        <v>42457</v>
      </c>
      <c r="AK1815" s="280" t="s">
        <v>937</v>
      </c>
      <c r="AL1815" s="281">
        <v>261</v>
      </c>
      <c r="AM1815" s="282" t="s">
        <v>145</v>
      </c>
      <c r="AN1815" s="283" t="s">
        <v>906</v>
      </c>
      <c r="AO1815" s="283" t="s">
        <v>1638</v>
      </c>
      <c r="AP1815" s="283">
        <v>9</v>
      </c>
      <c r="AQ1815" s="567">
        <v>1814</v>
      </c>
    </row>
    <row r="1816" spans="35:43" x14ac:dyDescent="0.25">
      <c r="AI1816" s="278" t="str">
        <f t="shared" si="30"/>
        <v>42457Ε3α (ΣΤ)261Sκ14</v>
      </c>
      <c r="AJ1816" s="287">
        <v>42457</v>
      </c>
      <c r="AK1816" s="280" t="s">
        <v>937</v>
      </c>
      <c r="AL1816" s="281">
        <v>261</v>
      </c>
      <c r="AM1816" s="282" t="s">
        <v>145</v>
      </c>
      <c r="AN1816" s="283" t="s">
        <v>906</v>
      </c>
      <c r="AO1816" s="283" t="s">
        <v>1639</v>
      </c>
      <c r="AP1816" s="283">
        <v>10</v>
      </c>
      <c r="AQ1816" s="567">
        <v>1815</v>
      </c>
    </row>
    <row r="1817" spans="35:43" x14ac:dyDescent="0.25">
      <c r="AI1817" s="278" t="str">
        <f t="shared" si="30"/>
        <v>42457Ε3α (ΣΤ)261Sκ16</v>
      </c>
      <c r="AJ1817" s="287">
        <v>42457</v>
      </c>
      <c r="AK1817" s="280" t="s">
        <v>937</v>
      </c>
      <c r="AL1817" s="281">
        <v>261</v>
      </c>
      <c r="AM1817" s="282" t="s">
        <v>145</v>
      </c>
      <c r="AN1817" s="283" t="s">
        <v>906</v>
      </c>
      <c r="AO1817" s="283" t="s">
        <v>1640</v>
      </c>
      <c r="AP1817" s="283">
        <v>11</v>
      </c>
      <c r="AQ1817" s="567">
        <v>1816</v>
      </c>
    </row>
    <row r="1818" spans="35:43" x14ac:dyDescent="0.25">
      <c r="AI1818" s="278" t="str">
        <f t="shared" si="30"/>
        <v>42458Ε1β (Β)137Sα12</v>
      </c>
      <c r="AJ1818" s="287">
        <v>42458</v>
      </c>
      <c r="AK1818" s="280" t="s">
        <v>950</v>
      </c>
      <c r="AL1818" s="281">
        <v>137</v>
      </c>
      <c r="AM1818" s="282" t="s">
        <v>235</v>
      </c>
      <c r="AN1818" s="283" t="s">
        <v>906</v>
      </c>
      <c r="AO1818" s="283" t="s">
        <v>1634</v>
      </c>
      <c r="AP1818" s="283">
        <v>5</v>
      </c>
      <c r="AQ1818" s="567">
        <v>1817</v>
      </c>
    </row>
    <row r="1819" spans="35:43" x14ac:dyDescent="0.25">
      <c r="AI1819" s="278" t="str">
        <f t="shared" si="30"/>
        <v>42458Ε1β (Β)137Dα12</v>
      </c>
      <c r="AJ1819" s="287">
        <v>42458</v>
      </c>
      <c r="AK1819" s="280" t="s">
        <v>950</v>
      </c>
      <c r="AL1819" s="281">
        <v>137</v>
      </c>
      <c r="AM1819" s="282" t="s">
        <v>235</v>
      </c>
      <c r="AN1819" s="283" t="s">
        <v>913</v>
      </c>
      <c r="AO1819" s="283" t="s">
        <v>1634</v>
      </c>
      <c r="AP1819" s="283">
        <v>13</v>
      </c>
      <c r="AQ1819" s="567">
        <v>1818</v>
      </c>
    </row>
    <row r="1820" spans="35:43" x14ac:dyDescent="0.25">
      <c r="AI1820" s="278" t="str">
        <f t="shared" si="30"/>
        <v>42458Ε1β (Β)137Sκ12</v>
      </c>
      <c r="AJ1820" s="287">
        <v>42458</v>
      </c>
      <c r="AK1820" s="280" t="s">
        <v>950</v>
      </c>
      <c r="AL1820" s="281">
        <v>137</v>
      </c>
      <c r="AM1820" s="282" t="s">
        <v>235</v>
      </c>
      <c r="AN1820" s="283" t="s">
        <v>906</v>
      </c>
      <c r="AO1820" s="283" t="s">
        <v>1638</v>
      </c>
      <c r="AP1820" s="283">
        <v>9</v>
      </c>
      <c r="AQ1820" s="567">
        <v>1824</v>
      </c>
    </row>
    <row r="1821" spans="35:43" x14ac:dyDescent="0.25">
      <c r="AI1821" s="278" t="str">
        <f t="shared" si="30"/>
        <v>42458Ε1β (Β)137Dκ12</v>
      </c>
      <c r="AJ1821" s="287">
        <v>42458</v>
      </c>
      <c r="AK1821" s="280" t="s">
        <v>950</v>
      </c>
      <c r="AL1821" s="281">
        <v>137</v>
      </c>
      <c r="AM1821" s="282" t="s">
        <v>235</v>
      </c>
      <c r="AN1821" s="283" t="s">
        <v>913</v>
      </c>
      <c r="AO1821" s="283" t="s">
        <v>1638</v>
      </c>
      <c r="AP1821" s="283">
        <v>17</v>
      </c>
      <c r="AQ1821" s="567">
        <v>1825</v>
      </c>
    </row>
    <row r="1822" spans="35:43" x14ac:dyDescent="0.25">
      <c r="AI1822" s="278" t="str">
        <f t="shared" si="30"/>
        <v>42458Ε1β (Β)130Sα14</v>
      </c>
      <c r="AJ1822" s="287">
        <v>42458</v>
      </c>
      <c r="AK1822" s="280" t="s">
        <v>950</v>
      </c>
      <c r="AL1822" s="281">
        <v>130</v>
      </c>
      <c r="AM1822" s="282" t="s">
        <v>200</v>
      </c>
      <c r="AN1822" s="283" t="s">
        <v>906</v>
      </c>
      <c r="AO1822" s="283" t="s">
        <v>1635</v>
      </c>
      <c r="AP1822" s="283">
        <v>6</v>
      </c>
      <c r="AQ1822" s="567">
        <v>1819</v>
      </c>
    </row>
    <row r="1823" spans="35:43" x14ac:dyDescent="0.25">
      <c r="AI1823" s="278" t="str">
        <f t="shared" si="30"/>
        <v>42458Ε1β (Β)130Dα14</v>
      </c>
      <c r="AJ1823" s="287">
        <v>42458</v>
      </c>
      <c r="AK1823" s="280" t="s">
        <v>950</v>
      </c>
      <c r="AL1823" s="281">
        <v>130</v>
      </c>
      <c r="AM1823" s="282" t="s">
        <v>200</v>
      </c>
      <c r="AN1823" s="283" t="s">
        <v>913</v>
      </c>
      <c r="AO1823" s="283" t="s">
        <v>1635</v>
      </c>
      <c r="AP1823" s="283">
        <v>14</v>
      </c>
      <c r="AQ1823" s="567">
        <v>1820</v>
      </c>
    </row>
    <row r="1824" spans="35:43" x14ac:dyDescent="0.25">
      <c r="AI1824" s="278" t="str">
        <f t="shared" si="30"/>
        <v>42458Ε1β (Β)130Sκ14</v>
      </c>
      <c r="AJ1824" s="287">
        <v>42458</v>
      </c>
      <c r="AK1824" s="280" t="s">
        <v>950</v>
      </c>
      <c r="AL1824" s="281">
        <v>130</v>
      </c>
      <c r="AM1824" s="282" t="s">
        <v>200</v>
      </c>
      <c r="AN1824" s="283" t="s">
        <v>906</v>
      </c>
      <c r="AO1824" s="283" t="s">
        <v>1639</v>
      </c>
      <c r="AP1824" s="283">
        <v>10</v>
      </c>
      <c r="AQ1824" s="567">
        <v>1826</v>
      </c>
    </row>
    <row r="1825" spans="35:43" x14ac:dyDescent="0.25">
      <c r="AI1825" s="278" t="str">
        <f t="shared" si="30"/>
        <v>42458Ε1β (Β)130Dκ14</v>
      </c>
      <c r="AJ1825" s="287">
        <v>42458</v>
      </c>
      <c r="AK1825" s="280" t="s">
        <v>950</v>
      </c>
      <c r="AL1825" s="281">
        <v>130</v>
      </c>
      <c r="AM1825" s="282" t="s">
        <v>200</v>
      </c>
      <c r="AN1825" s="283" t="s">
        <v>913</v>
      </c>
      <c r="AO1825" s="283" t="s">
        <v>1639</v>
      </c>
      <c r="AP1825" s="283">
        <v>18</v>
      </c>
      <c r="AQ1825" s="567">
        <v>1827</v>
      </c>
    </row>
    <row r="1826" spans="35:43" x14ac:dyDescent="0.25">
      <c r="AI1826" s="278" t="str">
        <f t="shared" si="30"/>
        <v>42458Ε1β (Β)124Sα16</v>
      </c>
      <c r="AJ1826" s="287">
        <v>42458</v>
      </c>
      <c r="AK1826" s="280" t="s">
        <v>950</v>
      </c>
      <c r="AL1826" s="281">
        <v>124</v>
      </c>
      <c r="AM1826" s="282" t="s">
        <v>127</v>
      </c>
      <c r="AN1826" s="283" t="s">
        <v>906</v>
      </c>
      <c r="AO1826" s="283" t="s">
        <v>1636</v>
      </c>
      <c r="AP1826" s="283">
        <v>7</v>
      </c>
      <c r="AQ1826" s="567">
        <v>1821</v>
      </c>
    </row>
    <row r="1827" spans="35:43" x14ac:dyDescent="0.25">
      <c r="AI1827" s="278" t="str">
        <f t="shared" si="30"/>
        <v>42458Ε1β (Β)124Sκ16</v>
      </c>
      <c r="AJ1827" s="287">
        <v>42458</v>
      </c>
      <c r="AK1827" s="280" t="s">
        <v>950</v>
      </c>
      <c r="AL1827" s="281">
        <v>124</v>
      </c>
      <c r="AM1827" s="282" t="s">
        <v>127</v>
      </c>
      <c r="AN1827" s="283" t="s">
        <v>906</v>
      </c>
      <c r="AO1827" s="283" t="s">
        <v>1640</v>
      </c>
      <c r="AP1827" s="283">
        <v>11</v>
      </c>
      <c r="AQ1827" s="567">
        <v>1828</v>
      </c>
    </row>
    <row r="1828" spans="35:43" x14ac:dyDescent="0.25">
      <c r="AI1828" s="278" t="str">
        <f t="shared" si="30"/>
        <v>42458Ε1β (Β)143Sα18</v>
      </c>
      <c r="AJ1828" s="287">
        <v>42458</v>
      </c>
      <c r="AK1828" s="280" t="s">
        <v>950</v>
      </c>
      <c r="AL1828" s="281">
        <v>143</v>
      </c>
      <c r="AM1828" s="282" t="s">
        <v>259</v>
      </c>
      <c r="AN1828" s="283" t="s">
        <v>906</v>
      </c>
      <c r="AO1828" s="283" t="s">
        <v>1637</v>
      </c>
      <c r="AP1828" s="283">
        <v>8</v>
      </c>
      <c r="AQ1828" s="567">
        <v>1822</v>
      </c>
    </row>
    <row r="1829" spans="35:43" x14ac:dyDescent="0.25">
      <c r="AI1829" s="278" t="str">
        <f t="shared" si="30"/>
        <v>42458Ε1β (Β)143Dα18</v>
      </c>
      <c r="AJ1829" s="287">
        <v>42458</v>
      </c>
      <c r="AK1829" s="280" t="s">
        <v>950</v>
      </c>
      <c r="AL1829" s="281">
        <v>143</v>
      </c>
      <c r="AM1829" s="282" t="s">
        <v>259</v>
      </c>
      <c r="AN1829" s="283" t="s">
        <v>913</v>
      </c>
      <c r="AO1829" s="283" t="s">
        <v>1637</v>
      </c>
      <c r="AP1829" s="283">
        <v>16</v>
      </c>
      <c r="AQ1829" s="567">
        <v>1823</v>
      </c>
    </row>
    <row r="1830" spans="35:43" x14ac:dyDescent="0.25">
      <c r="AI1830" s="278" t="str">
        <f t="shared" si="30"/>
        <v>42458Ε1β (Β)143Sκ18</v>
      </c>
      <c r="AJ1830" s="287">
        <v>42458</v>
      </c>
      <c r="AK1830" s="280" t="s">
        <v>950</v>
      </c>
      <c r="AL1830" s="281">
        <v>143</v>
      </c>
      <c r="AM1830" s="282" t="s">
        <v>259</v>
      </c>
      <c r="AN1830" s="283" t="s">
        <v>906</v>
      </c>
      <c r="AO1830" s="283" t="s">
        <v>1641</v>
      </c>
      <c r="AP1830" s="283">
        <v>12</v>
      </c>
      <c r="AQ1830" s="567">
        <v>1829</v>
      </c>
    </row>
    <row r="1831" spans="35:43" x14ac:dyDescent="0.25">
      <c r="AI1831" s="278" t="str">
        <f t="shared" si="30"/>
        <v>42458Ε1β (Β)143Dκ18</v>
      </c>
      <c r="AJ1831" s="287">
        <v>42458</v>
      </c>
      <c r="AK1831" s="280" t="s">
        <v>950</v>
      </c>
      <c r="AL1831" s="281">
        <v>143</v>
      </c>
      <c r="AM1831" s="282" t="s">
        <v>259</v>
      </c>
      <c r="AN1831" s="283" t="s">
        <v>913</v>
      </c>
      <c r="AO1831" s="283" t="s">
        <v>1641</v>
      </c>
      <c r="AP1831" s="283">
        <v>20</v>
      </c>
      <c r="AQ1831" s="567">
        <v>1830</v>
      </c>
    </row>
    <row r="1832" spans="35:43" x14ac:dyDescent="0.25">
      <c r="AI1832" s="278" t="str">
        <f t="shared" si="30"/>
        <v>42459Ε4β (Β)143Sα12</v>
      </c>
      <c r="AJ1832" s="287">
        <v>42459</v>
      </c>
      <c r="AK1832" s="280" t="s">
        <v>1180</v>
      </c>
      <c r="AL1832" s="281">
        <v>143</v>
      </c>
      <c r="AM1832" s="282" t="s">
        <v>259</v>
      </c>
      <c r="AN1832" s="283" t="s">
        <v>906</v>
      </c>
      <c r="AO1832" s="283" t="s">
        <v>1634</v>
      </c>
      <c r="AP1832" s="283">
        <v>5</v>
      </c>
      <c r="AQ1832" s="567">
        <v>1831</v>
      </c>
    </row>
    <row r="1833" spans="35:43" x14ac:dyDescent="0.25">
      <c r="AI1833" s="278" t="str">
        <f t="shared" si="30"/>
        <v>42459Ε4β (Β)143Sα14</v>
      </c>
      <c r="AJ1833" s="287">
        <v>42459</v>
      </c>
      <c r="AK1833" s="280" t="s">
        <v>1180</v>
      </c>
      <c r="AL1833" s="281">
        <v>143</v>
      </c>
      <c r="AM1833" s="282" t="s">
        <v>259</v>
      </c>
      <c r="AN1833" s="283" t="s">
        <v>906</v>
      </c>
      <c r="AO1833" s="283" t="s">
        <v>1635</v>
      </c>
      <c r="AP1833" s="283">
        <v>6</v>
      </c>
      <c r="AQ1833" s="567">
        <v>1832</v>
      </c>
    </row>
    <row r="1834" spans="35:43" x14ac:dyDescent="0.25">
      <c r="AI1834" s="278" t="str">
        <f t="shared" si="30"/>
        <v>42459Ε4β (Β)143Sκ12</v>
      </c>
      <c r="AJ1834" s="287">
        <v>42459</v>
      </c>
      <c r="AK1834" s="280" t="s">
        <v>1180</v>
      </c>
      <c r="AL1834" s="281">
        <v>143</v>
      </c>
      <c r="AM1834" s="282" t="s">
        <v>259</v>
      </c>
      <c r="AN1834" s="283" t="s">
        <v>906</v>
      </c>
      <c r="AO1834" s="283" t="s">
        <v>1638</v>
      </c>
      <c r="AP1834" s="283">
        <v>9</v>
      </c>
      <c r="AQ1834" s="567">
        <v>1834</v>
      </c>
    </row>
    <row r="1835" spans="35:43" x14ac:dyDescent="0.25">
      <c r="AI1835" s="278" t="str">
        <f t="shared" si="30"/>
        <v>42459Ε4β (Β)143Sκ14</v>
      </c>
      <c r="AJ1835" s="287">
        <v>42459</v>
      </c>
      <c r="AK1835" s="280" t="s">
        <v>1180</v>
      </c>
      <c r="AL1835" s="281">
        <v>143</v>
      </c>
      <c r="AM1835" s="282" t="s">
        <v>259</v>
      </c>
      <c r="AN1835" s="283" t="s">
        <v>906</v>
      </c>
      <c r="AO1835" s="283" t="s">
        <v>1639</v>
      </c>
      <c r="AP1835" s="283">
        <v>10</v>
      </c>
      <c r="AQ1835" s="567">
        <v>1835</v>
      </c>
    </row>
    <row r="1836" spans="35:43" x14ac:dyDescent="0.25">
      <c r="AI1836" s="278" t="str">
        <f t="shared" si="30"/>
        <v>42459Ε4β (Β)151Sα16</v>
      </c>
      <c r="AJ1836" s="287">
        <v>42459</v>
      </c>
      <c r="AK1836" s="280" t="s">
        <v>1180</v>
      </c>
      <c r="AL1836" s="281">
        <v>151</v>
      </c>
      <c r="AM1836" s="282" t="s">
        <v>302</v>
      </c>
      <c r="AN1836" s="283" t="s">
        <v>906</v>
      </c>
      <c r="AO1836" s="283" t="s">
        <v>1636</v>
      </c>
      <c r="AP1836" s="283">
        <v>7</v>
      </c>
      <c r="AQ1836" s="567">
        <v>1833</v>
      </c>
    </row>
    <row r="1837" spans="35:43" x14ac:dyDescent="0.25">
      <c r="AI1837" s="278" t="str">
        <f t="shared" si="30"/>
        <v>42464TE (ΠΕΥΚΗ Γ ΚΑΛΟΒΕΛΩΝΗΣ)362Sα14</v>
      </c>
      <c r="AJ1837" s="287">
        <v>42464</v>
      </c>
      <c r="AK1837" s="280" t="s">
        <v>927</v>
      </c>
      <c r="AL1837" s="281">
        <v>362</v>
      </c>
      <c r="AM1837" s="282" t="s">
        <v>371</v>
      </c>
      <c r="AN1837" s="283" t="s">
        <v>906</v>
      </c>
      <c r="AO1837" s="283" t="s">
        <v>1635</v>
      </c>
      <c r="AP1837" s="283">
        <v>6</v>
      </c>
      <c r="AQ1837" s="567">
        <v>1836</v>
      </c>
    </row>
    <row r="1838" spans="35:43" x14ac:dyDescent="0.25">
      <c r="AI1838" s="278" t="str">
        <f t="shared" si="30"/>
        <v>42464TE (ΠΕΥΚΗ Γ ΚΑΛΟΒΕΛΩΝΗΣ)362Dα14</v>
      </c>
      <c r="AJ1838" s="287">
        <v>42464</v>
      </c>
      <c r="AK1838" s="280" t="s">
        <v>927</v>
      </c>
      <c r="AL1838" s="281">
        <v>362</v>
      </c>
      <c r="AM1838" s="282" t="s">
        <v>371</v>
      </c>
      <c r="AN1838" s="283" t="s">
        <v>913</v>
      </c>
      <c r="AO1838" s="283" t="s">
        <v>1635</v>
      </c>
      <c r="AP1838" s="283">
        <v>14</v>
      </c>
      <c r="AQ1838" s="567">
        <v>1837</v>
      </c>
    </row>
    <row r="1839" spans="35:43" x14ac:dyDescent="0.25">
      <c r="AI1839" s="278" t="str">
        <f t="shared" si="30"/>
        <v>42464TE (ΠΕΥΚΗ Γ ΚΑΛΟΒΕΛΩΝΗΣ)362Sκ14</v>
      </c>
      <c r="AJ1839" s="287">
        <v>42464</v>
      </c>
      <c r="AK1839" s="280" t="s">
        <v>927</v>
      </c>
      <c r="AL1839" s="281">
        <v>362</v>
      </c>
      <c r="AM1839" s="282" t="s">
        <v>371</v>
      </c>
      <c r="AN1839" s="283" t="s">
        <v>906</v>
      </c>
      <c r="AO1839" s="283" t="s">
        <v>1639</v>
      </c>
      <c r="AP1839" s="283">
        <v>10</v>
      </c>
      <c r="AQ1839" s="567">
        <v>1838</v>
      </c>
    </row>
    <row r="1840" spans="35:43" x14ac:dyDescent="0.25">
      <c r="AI1840" s="278" t="str">
        <f t="shared" si="30"/>
        <v>42464TE (ΠΕΥΚΗ Γ ΚΑΛΟΒΕΛΩΝΗΣ)362Dκ14</v>
      </c>
      <c r="AJ1840" s="287">
        <v>42464</v>
      </c>
      <c r="AK1840" s="280" t="s">
        <v>927</v>
      </c>
      <c r="AL1840" s="281">
        <v>362</v>
      </c>
      <c r="AM1840" s="282" t="s">
        <v>371</v>
      </c>
      <c r="AN1840" s="283" t="s">
        <v>913</v>
      </c>
      <c r="AO1840" s="283" t="s">
        <v>1639</v>
      </c>
      <c r="AP1840" s="283">
        <v>18</v>
      </c>
      <c r="AQ1840" s="567">
        <v>1839</v>
      </c>
    </row>
    <row r="1841" spans="35:43" x14ac:dyDescent="0.25">
      <c r="AI1841" s="278" t="str">
        <f t="shared" si="30"/>
        <v>42468Ε2β (Α)122Sα12</v>
      </c>
      <c r="AJ1841" s="287">
        <v>42468</v>
      </c>
      <c r="AK1841" s="280" t="s">
        <v>1181</v>
      </c>
      <c r="AL1841" s="281">
        <v>122</v>
      </c>
      <c r="AM1841" s="282" t="s">
        <v>387</v>
      </c>
      <c r="AN1841" s="283" t="s">
        <v>906</v>
      </c>
      <c r="AO1841" s="283" t="s">
        <v>1634</v>
      </c>
      <c r="AP1841" s="283">
        <v>5</v>
      </c>
      <c r="AQ1841" s="567">
        <v>1840</v>
      </c>
    </row>
    <row r="1842" spans="35:43" x14ac:dyDescent="0.25">
      <c r="AI1842" s="278" t="str">
        <f t="shared" si="30"/>
        <v>42468Ε2β (Α)122Dα12</v>
      </c>
      <c r="AJ1842" s="287">
        <v>42468</v>
      </c>
      <c r="AK1842" s="280" t="s">
        <v>1181</v>
      </c>
      <c r="AL1842" s="281">
        <v>122</v>
      </c>
      <c r="AM1842" s="282" t="s">
        <v>387</v>
      </c>
      <c r="AN1842" s="283" t="s">
        <v>913</v>
      </c>
      <c r="AO1842" s="283" t="s">
        <v>1634</v>
      </c>
      <c r="AP1842" s="283">
        <v>13</v>
      </c>
      <c r="AQ1842" s="567">
        <v>1841</v>
      </c>
    </row>
    <row r="1843" spans="35:43" x14ac:dyDescent="0.25">
      <c r="AI1843" s="278" t="str">
        <f t="shared" si="30"/>
        <v>42468Ε2β (Α)122Sκ12</v>
      </c>
      <c r="AJ1843" s="287">
        <v>42468</v>
      </c>
      <c r="AK1843" s="280" t="s">
        <v>1181</v>
      </c>
      <c r="AL1843" s="281">
        <v>122</v>
      </c>
      <c r="AM1843" s="282" t="s">
        <v>387</v>
      </c>
      <c r="AN1843" s="283" t="s">
        <v>906</v>
      </c>
      <c r="AO1843" s="283" t="s">
        <v>1638</v>
      </c>
      <c r="AP1843" s="283">
        <v>9</v>
      </c>
      <c r="AQ1843" s="567">
        <v>1846</v>
      </c>
    </row>
    <row r="1844" spans="35:43" x14ac:dyDescent="0.25">
      <c r="AI1844" s="278" t="str">
        <f t="shared" si="30"/>
        <v>42468Ε2β (Α)122Dκ12</v>
      </c>
      <c r="AJ1844" s="287">
        <v>42468</v>
      </c>
      <c r="AK1844" s="280" t="s">
        <v>1181</v>
      </c>
      <c r="AL1844" s="281">
        <v>122</v>
      </c>
      <c r="AM1844" s="282" t="s">
        <v>387</v>
      </c>
      <c r="AN1844" s="283" t="s">
        <v>913</v>
      </c>
      <c r="AO1844" s="283" t="s">
        <v>1638</v>
      </c>
      <c r="AP1844" s="283">
        <v>17</v>
      </c>
      <c r="AQ1844" s="567">
        <v>1847</v>
      </c>
    </row>
    <row r="1845" spans="35:43" x14ac:dyDescent="0.25">
      <c r="AI1845" s="278" t="str">
        <f t="shared" si="30"/>
        <v>42468Ε2β (Α)102Sα14</v>
      </c>
      <c r="AJ1845" s="287">
        <v>42468</v>
      </c>
      <c r="AK1845" s="280" t="s">
        <v>1181</v>
      </c>
      <c r="AL1845" s="281">
        <v>102</v>
      </c>
      <c r="AM1845" s="282" t="s">
        <v>170</v>
      </c>
      <c r="AN1845" s="283" t="s">
        <v>906</v>
      </c>
      <c r="AO1845" s="283" t="s">
        <v>1635</v>
      </c>
      <c r="AP1845" s="283">
        <v>6</v>
      </c>
      <c r="AQ1845" s="567">
        <v>1842</v>
      </c>
    </row>
    <row r="1846" spans="35:43" x14ac:dyDescent="0.25">
      <c r="AI1846" s="278" t="str">
        <f t="shared" si="30"/>
        <v>42468Ε2β (Α)102Dα14</v>
      </c>
      <c r="AJ1846" s="287">
        <v>42468</v>
      </c>
      <c r="AK1846" s="280" t="s">
        <v>1181</v>
      </c>
      <c r="AL1846" s="281">
        <v>102</v>
      </c>
      <c r="AM1846" s="282" t="s">
        <v>170</v>
      </c>
      <c r="AN1846" s="283" t="s">
        <v>913</v>
      </c>
      <c r="AO1846" s="283" t="s">
        <v>1635</v>
      </c>
      <c r="AP1846" s="283">
        <v>14</v>
      </c>
      <c r="AQ1846" s="567">
        <v>1843</v>
      </c>
    </row>
    <row r="1847" spans="35:43" x14ac:dyDescent="0.25">
      <c r="AI1847" s="278" t="str">
        <f t="shared" si="30"/>
        <v>42468Ε2β (Α)102Sκ14</v>
      </c>
      <c r="AJ1847" s="287">
        <v>42468</v>
      </c>
      <c r="AK1847" s="280" t="s">
        <v>1181</v>
      </c>
      <c r="AL1847" s="281">
        <v>102</v>
      </c>
      <c r="AM1847" s="282" t="s">
        <v>170</v>
      </c>
      <c r="AN1847" s="283" t="s">
        <v>906</v>
      </c>
      <c r="AO1847" s="283" t="s">
        <v>1639</v>
      </c>
      <c r="AP1847" s="283">
        <v>10</v>
      </c>
      <c r="AQ1847" s="567">
        <v>1848</v>
      </c>
    </row>
    <row r="1848" spans="35:43" x14ac:dyDescent="0.25">
      <c r="AI1848" s="278" t="str">
        <f t="shared" si="30"/>
        <v>42468Ε2β (Α)102Dκ14</v>
      </c>
      <c r="AJ1848" s="287">
        <v>42468</v>
      </c>
      <c r="AK1848" s="280" t="s">
        <v>1181</v>
      </c>
      <c r="AL1848" s="281">
        <v>102</v>
      </c>
      <c r="AM1848" s="282" t="s">
        <v>170</v>
      </c>
      <c r="AN1848" s="283" t="s">
        <v>913</v>
      </c>
      <c r="AO1848" s="283" t="s">
        <v>1639</v>
      </c>
      <c r="AP1848" s="283">
        <v>18</v>
      </c>
      <c r="AQ1848" s="567">
        <v>1849</v>
      </c>
    </row>
    <row r="1849" spans="35:43" x14ac:dyDescent="0.25">
      <c r="AI1849" s="278" t="str">
        <f t="shared" si="30"/>
        <v>42468Ε2β (Α)107Sα16</v>
      </c>
      <c r="AJ1849" s="287">
        <v>42468</v>
      </c>
      <c r="AK1849" s="280" t="s">
        <v>1181</v>
      </c>
      <c r="AL1849" s="281">
        <v>107</v>
      </c>
      <c r="AM1849" s="282" t="s">
        <v>202</v>
      </c>
      <c r="AN1849" s="283" t="s">
        <v>906</v>
      </c>
      <c r="AO1849" s="283" t="s">
        <v>1636</v>
      </c>
      <c r="AP1849" s="283">
        <v>7</v>
      </c>
      <c r="AQ1849" s="567">
        <v>1844</v>
      </c>
    </row>
    <row r="1850" spans="35:43" x14ac:dyDescent="0.25">
      <c r="AI1850" s="278" t="str">
        <f t="shared" si="30"/>
        <v>42468Ε2β (Α)107Dα16</v>
      </c>
      <c r="AJ1850" s="287">
        <v>42468</v>
      </c>
      <c r="AK1850" s="280" t="s">
        <v>1181</v>
      </c>
      <c r="AL1850" s="281">
        <v>107</v>
      </c>
      <c r="AM1850" s="282" t="s">
        <v>202</v>
      </c>
      <c r="AN1850" s="283" t="s">
        <v>913</v>
      </c>
      <c r="AO1850" s="283" t="s">
        <v>1636</v>
      </c>
      <c r="AP1850" s="283">
        <v>15</v>
      </c>
      <c r="AQ1850" s="567">
        <v>1845</v>
      </c>
    </row>
    <row r="1851" spans="35:43" x14ac:dyDescent="0.25">
      <c r="AI1851" s="278" t="str">
        <f t="shared" si="30"/>
        <v>42468Ε2β (Α)107Sκ16</v>
      </c>
      <c r="AJ1851" s="287">
        <v>42468</v>
      </c>
      <c r="AK1851" s="280" t="s">
        <v>1181</v>
      </c>
      <c r="AL1851" s="281">
        <v>107</v>
      </c>
      <c r="AM1851" s="282" t="s">
        <v>202</v>
      </c>
      <c r="AN1851" s="283" t="s">
        <v>906</v>
      </c>
      <c r="AO1851" s="283" t="s">
        <v>1640</v>
      </c>
      <c r="AP1851" s="283">
        <v>11</v>
      </c>
      <c r="AQ1851" s="567">
        <v>1850</v>
      </c>
    </row>
    <row r="1852" spans="35:43" x14ac:dyDescent="0.25">
      <c r="AI1852" s="278" t="str">
        <f t="shared" si="30"/>
        <v>42468Ε2β (Α)107Dκ16</v>
      </c>
      <c r="AJ1852" s="287">
        <v>42468</v>
      </c>
      <c r="AK1852" s="280" t="s">
        <v>1181</v>
      </c>
      <c r="AL1852" s="281">
        <v>107</v>
      </c>
      <c r="AM1852" s="282" t="s">
        <v>202</v>
      </c>
      <c r="AN1852" s="283" t="s">
        <v>913</v>
      </c>
      <c r="AO1852" s="283" t="s">
        <v>1640</v>
      </c>
      <c r="AP1852" s="283">
        <v>19</v>
      </c>
      <c r="AQ1852" s="567">
        <v>1851</v>
      </c>
    </row>
    <row r="1853" spans="35:43" x14ac:dyDescent="0.25">
      <c r="AI1853" s="278" t="str">
        <f t="shared" si="30"/>
        <v>42468Ε2β (Δ)217Sα12</v>
      </c>
      <c r="AJ1853" s="287">
        <v>42468</v>
      </c>
      <c r="AK1853" s="280" t="s">
        <v>939</v>
      </c>
      <c r="AL1853" s="281">
        <v>217</v>
      </c>
      <c r="AM1853" s="282" t="s">
        <v>290</v>
      </c>
      <c r="AN1853" s="283" t="s">
        <v>906</v>
      </c>
      <c r="AO1853" s="283" t="s">
        <v>1634</v>
      </c>
      <c r="AP1853" s="283">
        <v>5</v>
      </c>
      <c r="AQ1853" s="567">
        <v>1852</v>
      </c>
    </row>
    <row r="1854" spans="35:43" x14ac:dyDescent="0.25">
      <c r="AI1854" s="278" t="str">
        <f t="shared" si="30"/>
        <v>42468Ε2β (Δ)217Dα12</v>
      </c>
      <c r="AJ1854" s="287">
        <v>42468</v>
      </c>
      <c r="AK1854" s="280" t="s">
        <v>939</v>
      </c>
      <c r="AL1854" s="281">
        <v>217</v>
      </c>
      <c r="AM1854" s="282" t="s">
        <v>290</v>
      </c>
      <c r="AN1854" s="283" t="s">
        <v>913</v>
      </c>
      <c r="AO1854" s="283" t="s">
        <v>1634</v>
      </c>
      <c r="AP1854" s="283">
        <v>13</v>
      </c>
      <c r="AQ1854" s="567">
        <v>1853</v>
      </c>
    </row>
    <row r="1855" spans="35:43" x14ac:dyDescent="0.25">
      <c r="AI1855" s="278" t="str">
        <f t="shared" si="30"/>
        <v>42468Ε2β (Δ)217Sα16</v>
      </c>
      <c r="AJ1855" s="287">
        <v>42468</v>
      </c>
      <c r="AK1855" s="280" t="s">
        <v>939</v>
      </c>
      <c r="AL1855" s="281">
        <v>217</v>
      </c>
      <c r="AM1855" s="282" t="s">
        <v>290</v>
      </c>
      <c r="AN1855" s="283" t="s">
        <v>906</v>
      </c>
      <c r="AO1855" s="283" t="s">
        <v>1636</v>
      </c>
      <c r="AP1855" s="283">
        <v>7</v>
      </c>
      <c r="AQ1855" s="567">
        <v>1856</v>
      </c>
    </row>
    <row r="1856" spans="35:43" x14ac:dyDescent="0.25">
      <c r="AI1856" s="278" t="str">
        <f t="shared" si="30"/>
        <v>42468Ε2β (Δ)217Dα16</v>
      </c>
      <c r="AJ1856" s="287">
        <v>42468</v>
      </c>
      <c r="AK1856" s="280" t="s">
        <v>939</v>
      </c>
      <c r="AL1856" s="281">
        <v>217</v>
      </c>
      <c r="AM1856" s="282" t="s">
        <v>290</v>
      </c>
      <c r="AN1856" s="283" t="s">
        <v>913</v>
      </c>
      <c r="AO1856" s="283" t="s">
        <v>1636</v>
      </c>
      <c r="AP1856" s="283">
        <v>15</v>
      </c>
      <c r="AQ1856" s="567">
        <v>1857</v>
      </c>
    </row>
    <row r="1857" spans="35:43" x14ac:dyDescent="0.25">
      <c r="AI1857" s="278" t="str">
        <f t="shared" si="30"/>
        <v>42468Ε2β (Δ)217Sκ12</v>
      </c>
      <c r="AJ1857" s="287">
        <v>42468</v>
      </c>
      <c r="AK1857" s="280" t="s">
        <v>939</v>
      </c>
      <c r="AL1857" s="281">
        <v>217</v>
      </c>
      <c r="AM1857" s="282" t="s">
        <v>290</v>
      </c>
      <c r="AN1857" s="283" t="s">
        <v>906</v>
      </c>
      <c r="AO1857" s="283" t="s">
        <v>1638</v>
      </c>
      <c r="AP1857" s="283">
        <v>9</v>
      </c>
      <c r="AQ1857" s="567">
        <v>1858</v>
      </c>
    </row>
    <row r="1858" spans="35:43" x14ac:dyDescent="0.25">
      <c r="AI1858" s="278" t="str">
        <f t="shared" si="30"/>
        <v>42468Ε2β (Δ)217Dκ12</v>
      </c>
      <c r="AJ1858" s="287">
        <v>42468</v>
      </c>
      <c r="AK1858" s="280" t="s">
        <v>939</v>
      </c>
      <c r="AL1858" s="281">
        <v>217</v>
      </c>
      <c r="AM1858" s="282" t="s">
        <v>290</v>
      </c>
      <c r="AN1858" s="283" t="s">
        <v>913</v>
      </c>
      <c r="AO1858" s="283" t="s">
        <v>1638</v>
      </c>
      <c r="AP1858" s="283">
        <v>17</v>
      </c>
      <c r="AQ1858" s="567">
        <v>1859</v>
      </c>
    </row>
    <row r="1859" spans="35:43" x14ac:dyDescent="0.25">
      <c r="AI1859" s="278" t="str">
        <f t="shared" ref="AI1859:AI1922" si="31">AJ1859&amp;AK1859&amp;AL1859&amp;AN1859&amp;AO1859</f>
        <v>42468Ε2β (Δ)217Sκ16</v>
      </c>
      <c r="AJ1859" s="287">
        <v>42468</v>
      </c>
      <c r="AK1859" s="280" t="s">
        <v>939</v>
      </c>
      <c r="AL1859" s="281">
        <v>217</v>
      </c>
      <c r="AM1859" s="282" t="s">
        <v>290</v>
      </c>
      <c r="AN1859" s="283" t="s">
        <v>906</v>
      </c>
      <c r="AO1859" s="283" t="s">
        <v>1640</v>
      </c>
      <c r="AP1859" s="283">
        <v>11</v>
      </c>
      <c r="AQ1859" s="567">
        <v>1862</v>
      </c>
    </row>
    <row r="1860" spans="35:43" x14ac:dyDescent="0.25">
      <c r="AI1860" s="278" t="str">
        <f t="shared" si="31"/>
        <v>42468Ε2β (Δ)217Dκ16</v>
      </c>
      <c r="AJ1860" s="287">
        <v>42468</v>
      </c>
      <c r="AK1860" s="280" t="s">
        <v>939</v>
      </c>
      <c r="AL1860" s="281">
        <v>217</v>
      </c>
      <c r="AM1860" s="282" t="s">
        <v>290</v>
      </c>
      <c r="AN1860" s="283" t="s">
        <v>913</v>
      </c>
      <c r="AO1860" s="283" t="s">
        <v>1640</v>
      </c>
      <c r="AP1860" s="283">
        <v>19</v>
      </c>
      <c r="AQ1860" s="567">
        <v>1863</v>
      </c>
    </row>
    <row r="1861" spans="35:43" x14ac:dyDescent="0.25">
      <c r="AI1861" s="278" t="str">
        <f t="shared" si="31"/>
        <v>42468Ε2β (Δ)204Sα14</v>
      </c>
      <c r="AJ1861" s="287">
        <v>42468</v>
      </c>
      <c r="AK1861" s="280" t="s">
        <v>939</v>
      </c>
      <c r="AL1861" s="281">
        <v>204</v>
      </c>
      <c r="AM1861" s="282" t="s">
        <v>138</v>
      </c>
      <c r="AN1861" s="283" t="s">
        <v>906</v>
      </c>
      <c r="AO1861" s="283" t="s">
        <v>1635</v>
      </c>
      <c r="AP1861" s="283">
        <v>6</v>
      </c>
      <c r="AQ1861" s="567">
        <v>1854</v>
      </c>
    </row>
    <row r="1862" spans="35:43" x14ac:dyDescent="0.25">
      <c r="AI1862" s="278" t="str">
        <f t="shared" si="31"/>
        <v>42468Ε2β (Δ)204Dα14</v>
      </c>
      <c r="AJ1862" s="287">
        <v>42468</v>
      </c>
      <c r="AK1862" s="280" t="s">
        <v>939</v>
      </c>
      <c r="AL1862" s="281">
        <v>204</v>
      </c>
      <c r="AM1862" s="282" t="s">
        <v>138</v>
      </c>
      <c r="AN1862" s="283" t="s">
        <v>913</v>
      </c>
      <c r="AO1862" s="283" t="s">
        <v>1635</v>
      </c>
      <c r="AP1862" s="283">
        <v>14</v>
      </c>
      <c r="AQ1862" s="567">
        <v>1855</v>
      </c>
    </row>
    <row r="1863" spans="35:43" x14ac:dyDescent="0.25">
      <c r="AI1863" s="278" t="str">
        <f t="shared" si="31"/>
        <v>42468Ε2β (Δ)204Sκ14</v>
      </c>
      <c r="AJ1863" s="287">
        <v>42468</v>
      </c>
      <c r="AK1863" s="280" t="s">
        <v>939</v>
      </c>
      <c r="AL1863" s="281">
        <v>204</v>
      </c>
      <c r="AM1863" s="282" t="s">
        <v>138</v>
      </c>
      <c r="AN1863" s="283" t="s">
        <v>906</v>
      </c>
      <c r="AO1863" s="283" t="s">
        <v>1639</v>
      </c>
      <c r="AP1863" s="283">
        <v>10</v>
      </c>
      <c r="AQ1863" s="567">
        <v>1860</v>
      </c>
    </row>
    <row r="1864" spans="35:43" x14ac:dyDescent="0.25">
      <c r="AI1864" s="278" t="str">
        <f t="shared" si="31"/>
        <v>42468Ε2β (Δ)204Dκ14</v>
      </c>
      <c r="AJ1864" s="287">
        <v>42468</v>
      </c>
      <c r="AK1864" s="280" t="s">
        <v>939</v>
      </c>
      <c r="AL1864" s="281">
        <v>204</v>
      </c>
      <c r="AM1864" s="282" t="s">
        <v>138</v>
      </c>
      <c r="AN1864" s="283" t="s">
        <v>913</v>
      </c>
      <c r="AO1864" s="283" t="s">
        <v>1639</v>
      </c>
      <c r="AP1864" s="283">
        <v>18</v>
      </c>
      <c r="AQ1864" s="567">
        <v>1861</v>
      </c>
    </row>
    <row r="1865" spans="35:43" x14ac:dyDescent="0.25">
      <c r="AI1865" s="278" t="str">
        <f t="shared" si="31"/>
        <v>42468Ε2β (Η)363Sα12</v>
      </c>
      <c r="AJ1865" s="287">
        <v>42468</v>
      </c>
      <c r="AK1865" s="280" t="s">
        <v>941</v>
      </c>
      <c r="AL1865" s="281">
        <v>363</v>
      </c>
      <c r="AM1865" s="282" t="s">
        <v>382</v>
      </c>
      <c r="AN1865" s="283" t="s">
        <v>906</v>
      </c>
      <c r="AO1865" s="283" t="s">
        <v>1634</v>
      </c>
      <c r="AP1865" s="283">
        <v>5</v>
      </c>
      <c r="AQ1865" s="567">
        <v>1864</v>
      </c>
    </row>
    <row r="1866" spans="35:43" x14ac:dyDescent="0.25">
      <c r="AI1866" s="278" t="str">
        <f t="shared" si="31"/>
        <v>42468Ε2β (Η)363Dα12</v>
      </c>
      <c r="AJ1866" s="287">
        <v>42468</v>
      </c>
      <c r="AK1866" s="280" t="s">
        <v>941</v>
      </c>
      <c r="AL1866" s="281">
        <v>363</v>
      </c>
      <c r="AM1866" s="282" t="s">
        <v>382</v>
      </c>
      <c r="AN1866" s="283" t="s">
        <v>913</v>
      </c>
      <c r="AO1866" s="283" t="s">
        <v>1634</v>
      </c>
      <c r="AP1866" s="283">
        <v>13</v>
      </c>
      <c r="AQ1866" s="567">
        <v>1865</v>
      </c>
    </row>
    <row r="1867" spans="35:43" x14ac:dyDescent="0.25">
      <c r="AI1867" s="278" t="str">
        <f t="shared" si="31"/>
        <v>42468Ε2β (Η)363Sκ12</v>
      </c>
      <c r="AJ1867" s="287">
        <v>42468</v>
      </c>
      <c r="AK1867" s="280" t="s">
        <v>941</v>
      </c>
      <c r="AL1867" s="281">
        <v>363</v>
      </c>
      <c r="AM1867" s="282" t="s">
        <v>382</v>
      </c>
      <c r="AN1867" s="283" t="s">
        <v>906</v>
      </c>
      <c r="AO1867" s="283" t="s">
        <v>1638</v>
      </c>
      <c r="AP1867" s="283">
        <v>9</v>
      </c>
      <c r="AQ1867" s="567">
        <v>1870</v>
      </c>
    </row>
    <row r="1868" spans="35:43" x14ac:dyDescent="0.25">
      <c r="AI1868" s="278" t="str">
        <f t="shared" si="31"/>
        <v>42468Ε2β (Η)363Dκ12</v>
      </c>
      <c r="AJ1868" s="287">
        <v>42468</v>
      </c>
      <c r="AK1868" s="280" t="s">
        <v>941</v>
      </c>
      <c r="AL1868" s="281">
        <v>363</v>
      </c>
      <c r="AM1868" s="282" t="s">
        <v>382</v>
      </c>
      <c r="AN1868" s="283" t="s">
        <v>913</v>
      </c>
      <c r="AO1868" s="283" t="s">
        <v>1638</v>
      </c>
      <c r="AP1868" s="283">
        <v>17</v>
      </c>
      <c r="AQ1868" s="567">
        <v>1871</v>
      </c>
    </row>
    <row r="1869" spans="35:43" x14ac:dyDescent="0.25">
      <c r="AI1869" s="278" t="str">
        <f t="shared" si="31"/>
        <v>42468Ε2β (Η)318Sα14</v>
      </c>
      <c r="AJ1869" s="287">
        <v>42468</v>
      </c>
      <c r="AK1869" s="280" t="s">
        <v>941</v>
      </c>
      <c r="AL1869" s="281">
        <v>318</v>
      </c>
      <c r="AM1869" s="282" t="s">
        <v>163</v>
      </c>
      <c r="AN1869" s="283" t="s">
        <v>906</v>
      </c>
      <c r="AO1869" s="283" t="s">
        <v>1635</v>
      </c>
      <c r="AP1869" s="283">
        <v>6</v>
      </c>
      <c r="AQ1869" s="567">
        <v>1866</v>
      </c>
    </row>
    <row r="1870" spans="35:43" x14ac:dyDescent="0.25">
      <c r="AI1870" s="278" t="str">
        <f t="shared" si="31"/>
        <v>42468Ε2β (Η)318Dα14</v>
      </c>
      <c r="AJ1870" s="287">
        <v>42468</v>
      </c>
      <c r="AK1870" s="280" t="s">
        <v>941</v>
      </c>
      <c r="AL1870" s="281">
        <v>318</v>
      </c>
      <c r="AM1870" s="282" t="s">
        <v>163</v>
      </c>
      <c r="AN1870" s="283" t="s">
        <v>913</v>
      </c>
      <c r="AO1870" s="283" t="s">
        <v>1635</v>
      </c>
      <c r="AP1870" s="283">
        <v>14</v>
      </c>
      <c r="AQ1870" s="567">
        <v>1867</v>
      </c>
    </row>
    <row r="1871" spans="35:43" x14ac:dyDescent="0.25">
      <c r="AI1871" s="278" t="str">
        <f t="shared" si="31"/>
        <v>42468Ε2β (Η)318Sκ14</v>
      </c>
      <c r="AJ1871" s="287">
        <v>42468</v>
      </c>
      <c r="AK1871" s="280" t="s">
        <v>941</v>
      </c>
      <c r="AL1871" s="281">
        <v>318</v>
      </c>
      <c r="AM1871" s="282" t="s">
        <v>163</v>
      </c>
      <c r="AN1871" s="283" t="s">
        <v>906</v>
      </c>
      <c r="AO1871" s="283" t="s">
        <v>1639</v>
      </c>
      <c r="AP1871" s="283">
        <v>10</v>
      </c>
      <c r="AQ1871" s="567">
        <v>1872</v>
      </c>
    </row>
    <row r="1872" spans="35:43" x14ac:dyDescent="0.25">
      <c r="AI1872" s="278" t="str">
        <f t="shared" si="31"/>
        <v>42468Ε2β (Η)318Dκ14</v>
      </c>
      <c r="AJ1872" s="287">
        <v>42468</v>
      </c>
      <c r="AK1872" s="280" t="s">
        <v>941</v>
      </c>
      <c r="AL1872" s="281">
        <v>318</v>
      </c>
      <c r="AM1872" s="282" t="s">
        <v>163</v>
      </c>
      <c r="AN1872" s="283" t="s">
        <v>913</v>
      </c>
      <c r="AO1872" s="283" t="s">
        <v>1639</v>
      </c>
      <c r="AP1872" s="283">
        <v>18</v>
      </c>
      <c r="AQ1872" s="567">
        <v>1873</v>
      </c>
    </row>
    <row r="1873" spans="35:43" x14ac:dyDescent="0.25">
      <c r="AI1873" s="278" t="str">
        <f t="shared" si="31"/>
        <v>42468Ε2β (Η)360Sα16</v>
      </c>
      <c r="AJ1873" s="287">
        <v>42468</v>
      </c>
      <c r="AK1873" s="280" t="s">
        <v>941</v>
      </c>
      <c r="AL1873" s="281">
        <v>360</v>
      </c>
      <c r="AM1873" s="282" t="s">
        <v>354</v>
      </c>
      <c r="AN1873" s="283" t="s">
        <v>906</v>
      </c>
      <c r="AO1873" s="283" t="s">
        <v>1636</v>
      </c>
      <c r="AP1873" s="283">
        <v>7</v>
      </c>
      <c r="AQ1873" s="567">
        <v>1868</v>
      </c>
    </row>
    <row r="1874" spans="35:43" x14ac:dyDescent="0.25">
      <c r="AI1874" s="278" t="str">
        <f t="shared" si="31"/>
        <v>42468Ε2β (Η)360Dα16</v>
      </c>
      <c r="AJ1874" s="287">
        <v>42468</v>
      </c>
      <c r="AK1874" s="280" t="s">
        <v>941</v>
      </c>
      <c r="AL1874" s="281">
        <v>360</v>
      </c>
      <c r="AM1874" s="282" t="s">
        <v>354</v>
      </c>
      <c r="AN1874" s="283" t="s">
        <v>913</v>
      </c>
      <c r="AO1874" s="283" t="s">
        <v>1636</v>
      </c>
      <c r="AP1874" s="283">
        <v>15</v>
      </c>
      <c r="AQ1874" s="567">
        <v>1869</v>
      </c>
    </row>
    <row r="1875" spans="35:43" x14ac:dyDescent="0.25">
      <c r="AI1875" s="278" t="str">
        <f t="shared" si="31"/>
        <v>42468Ε2β (Η)360Sκ16</v>
      </c>
      <c r="AJ1875" s="287">
        <v>42468</v>
      </c>
      <c r="AK1875" s="280" t="s">
        <v>941</v>
      </c>
      <c r="AL1875" s="281">
        <v>360</v>
      </c>
      <c r="AM1875" s="282" t="s">
        <v>354</v>
      </c>
      <c r="AN1875" s="283" t="s">
        <v>906</v>
      </c>
      <c r="AO1875" s="283" t="s">
        <v>1640</v>
      </c>
      <c r="AP1875" s="283">
        <v>11</v>
      </c>
      <c r="AQ1875" s="567">
        <v>1874</v>
      </c>
    </row>
    <row r="1876" spans="35:43" x14ac:dyDescent="0.25">
      <c r="AI1876" s="278" t="str">
        <f t="shared" si="31"/>
        <v>42468Ε2β (Η)360Dκ16</v>
      </c>
      <c r="AJ1876" s="287">
        <v>42468</v>
      </c>
      <c r="AK1876" s="280" t="s">
        <v>941</v>
      </c>
      <c r="AL1876" s="281">
        <v>360</v>
      </c>
      <c r="AM1876" s="282" t="s">
        <v>354</v>
      </c>
      <c r="AN1876" s="283" t="s">
        <v>913</v>
      </c>
      <c r="AO1876" s="283" t="s">
        <v>1640</v>
      </c>
      <c r="AP1876" s="283">
        <v>19</v>
      </c>
      <c r="AQ1876" s="567">
        <v>1875</v>
      </c>
    </row>
    <row r="1877" spans="35:43" x14ac:dyDescent="0.25">
      <c r="AI1877" s="278" t="str">
        <f t="shared" si="31"/>
        <v>42471ITF (1 ISTRES)14Dκ18</v>
      </c>
      <c r="AJ1877" s="287">
        <v>42471</v>
      </c>
      <c r="AK1877" s="280" t="s">
        <v>1182</v>
      </c>
      <c r="AL1877" s="281">
        <v>14</v>
      </c>
      <c r="AM1877" s="282" t="s">
        <v>908</v>
      </c>
      <c r="AN1877" s="283" t="s">
        <v>913</v>
      </c>
      <c r="AO1877" s="283" t="s">
        <v>1641</v>
      </c>
      <c r="AP1877" s="283">
        <v>20</v>
      </c>
      <c r="AQ1877" s="567">
        <v>1876</v>
      </c>
    </row>
    <row r="1878" spans="35:43" x14ac:dyDescent="0.25">
      <c r="AI1878" s="278" t="str">
        <f t="shared" si="31"/>
        <v>42471ITF (EGYPT 2)14Sα18</v>
      </c>
      <c r="AJ1878" s="287">
        <v>42471</v>
      </c>
      <c r="AK1878" s="280" t="s">
        <v>1183</v>
      </c>
      <c r="AL1878" s="281">
        <v>14</v>
      </c>
      <c r="AM1878" s="282" t="s">
        <v>908</v>
      </c>
      <c r="AN1878" s="283" t="s">
        <v>906</v>
      </c>
      <c r="AO1878" s="283" t="s">
        <v>1637</v>
      </c>
      <c r="AP1878" s="283">
        <v>8</v>
      </c>
      <c r="AQ1878" s="567">
        <v>1877</v>
      </c>
    </row>
    <row r="1879" spans="35:43" x14ac:dyDescent="0.25">
      <c r="AI1879" s="278" t="str">
        <f t="shared" si="31"/>
        <v>42471ITF (EGYPT 2)14Dα18</v>
      </c>
      <c r="AJ1879" s="287">
        <v>42471</v>
      </c>
      <c r="AK1879" s="280" t="s">
        <v>1183</v>
      </c>
      <c r="AL1879" s="281">
        <v>14</v>
      </c>
      <c r="AM1879" s="282" t="s">
        <v>908</v>
      </c>
      <c r="AN1879" s="283" t="s">
        <v>913</v>
      </c>
      <c r="AO1879" s="283" t="s">
        <v>1637</v>
      </c>
      <c r="AP1879" s="283">
        <v>16</v>
      </c>
      <c r="AQ1879" s="567">
        <v>1878</v>
      </c>
    </row>
    <row r="1880" spans="35:43" x14ac:dyDescent="0.25">
      <c r="AI1880" s="278" t="str">
        <f t="shared" si="31"/>
        <v>42471ITF (PLOVDIV)14Sκ18</v>
      </c>
      <c r="AJ1880" s="287">
        <v>42471</v>
      </c>
      <c r="AK1880" s="280" t="s">
        <v>1184</v>
      </c>
      <c r="AL1880" s="281">
        <v>14</v>
      </c>
      <c r="AM1880" s="282" t="s">
        <v>908</v>
      </c>
      <c r="AN1880" s="283" t="s">
        <v>906</v>
      </c>
      <c r="AO1880" s="283" t="s">
        <v>1641</v>
      </c>
      <c r="AP1880" s="283">
        <v>12</v>
      </c>
      <c r="AQ1880" s="567">
        <v>1879</v>
      </c>
    </row>
    <row r="1881" spans="35:43" x14ac:dyDescent="0.25">
      <c r="AI1881" s="278" t="str">
        <f t="shared" si="31"/>
        <v>42471TE (HERODOTOU)15Sα16</v>
      </c>
      <c r="AJ1881" s="287">
        <v>42471</v>
      </c>
      <c r="AK1881" s="280" t="s">
        <v>942</v>
      </c>
      <c r="AL1881" s="281">
        <v>15</v>
      </c>
      <c r="AM1881" s="282" t="s">
        <v>1699</v>
      </c>
      <c r="AN1881" s="283" t="s">
        <v>906</v>
      </c>
      <c r="AO1881" s="283" t="s">
        <v>1636</v>
      </c>
      <c r="AP1881" s="283">
        <v>7</v>
      </c>
      <c r="AQ1881" s="567">
        <v>1880</v>
      </c>
    </row>
    <row r="1882" spans="35:43" x14ac:dyDescent="0.25">
      <c r="AI1882" s="278" t="str">
        <f t="shared" si="31"/>
        <v>42471TE (HERODOTOU)15Sκ16</v>
      </c>
      <c r="AJ1882" s="287">
        <v>42471</v>
      </c>
      <c r="AK1882" s="280" t="s">
        <v>942</v>
      </c>
      <c r="AL1882" s="281">
        <v>15</v>
      </c>
      <c r="AM1882" s="282" t="s">
        <v>1699</v>
      </c>
      <c r="AN1882" s="283" t="s">
        <v>906</v>
      </c>
      <c r="AO1882" s="283" t="s">
        <v>1640</v>
      </c>
      <c r="AP1882" s="283">
        <v>11</v>
      </c>
      <c r="AQ1882" s="567">
        <v>1881</v>
      </c>
    </row>
    <row r="1883" spans="35:43" x14ac:dyDescent="0.25">
      <c r="AI1883" s="278" t="str">
        <f t="shared" si="31"/>
        <v>42471TE (HERODOTOU)15Dκ16</v>
      </c>
      <c r="AJ1883" s="287">
        <v>42471</v>
      </c>
      <c r="AK1883" s="280" t="s">
        <v>942</v>
      </c>
      <c r="AL1883" s="281">
        <v>15</v>
      </c>
      <c r="AM1883" s="282" t="s">
        <v>1699</v>
      </c>
      <c r="AN1883" s="283" t="s">
        <v>913</v>
      </c>
      <c r="AO1883" s="283" t="s">
        <v>1640</v>
      </c>
      <c r="AP1883" s="283">
        <v>19</v>
      </c>
      <c r="AQ1883" s="567">
        <v>1882</v>
      </c>
    </row>
    <row r="1884" spans="35:43" x14ac:dyDescent="0.25">
      <c r="AI1884" s="278" t="str">
        <f t="shared" si="31"/>
        <v>42471TE (TIRANA OPEN)15Sα14</v>
      </c>
      <c r="AJ1884" s="287">
        <v>42471</v>
      </c>
      <c r="AK1884" s="280" t="s">
        <v>1056</v>
      </c>
      <c r="AL1884" s="281">
        <v>15</v>
      </c>
      <c r="AM1884" s="282" t="s">
        <v>1699</v>
      </c>
      <c r="AN1884" s="283" t="s">
        <v>906</v>
      </c>
      <c r="AO1884" s="283" t="s">
        <v>1635</v>
      </c>
      <c r="AP1884" s="283">
        <v>6</v>
      </c>
      <c r="AQ1884" s="567">
        <v>1883</v>
      </c>
    </row>
    <row r="1885" spans="35:43" x14ac:dyDescent="0.25">
      <c r="AI1885" s="278" t="str">
        <f t="shared" si="31"/>
        <v>42471TE (TIRANA OPEN)15Dα14</v>
      </c>
      <c r="AJ1885" s="287">
        <v>42471</v>
      </c>
      <c r="AK1885" s="280" t="s">
        <v>1056</v>
      </c>
      <c r="AL1885" s="281">
        <v>15</v>
      </c>
      <c r="AM1885" s="282" t="s">
        <v>1699</v>
      </c>
      <c r="AN1885" s="283" t="s">
        <v>913</v>
      </c>
      <c r="AO1885" s="283" t="s">
        <v>1635</v>
      </c>
      <c r="AP1885" s="283">
        <v>14</v>
      </c>
      <c r="AQ1885" s="567">
        <v>1884</v>
      </c>
    </row>
    <row r="1886" spans="35:43" x14ac:dyDescent="0.25">
      <c r="AI1886" s="278" t="str">
        <f t="shared" si="31"/>
        <v>42471TE (TIRANA OPEN)15Sκ14</v>
      </c>
      <c r="AJ1886" s="287">
        <v>42471</v>
      </c>
      <c r="AK1886" s="280" t="s">
        <v>1056</v>
      </c>
      <c r="AL1886" s="281">
        <v>15</v>
      </c>
      <c r="AM1886" s="282" t="s">
        <v>1699</v>
      </c>
      <c r="AN1886" s="283" t="s">
        <v>906</v>
      </c>
      <c r="AO1886" s="283" t="s">
        <v>1639</v>
      </c>
      <c r="AP1886" s="283">
        <v>10</v>
      </c>
      <c r="AQ1886" s="567">
        <v>1885</v>
      </c>
    </row>
    <row r="1887" spans="35:43" x14ac:dyDescent="0.25">
      <c r="AI1887" s="278" t="str">
        <f t="shared" si="31"/>
        <v>42471TE (TIRANA)15Sκ14</v>
      </c>
      <c r="AJ1887" s="287">
        <v>42471</v>
      </c>
      <c r="AK1887" s="280" t="s">
        <v>944</v>
      </c>
      <c r="AL1887" s="281">
        <v>15</v>
      </c>
      <c r="AM1887" s="282" t="s">
        <v>1699</v>
      </c>
      <c r="AN1887" s="283" t="s">
        <v>906</v>
      </c>
      <c r="AO1887" s="283" t="s">
        <v>1639</v>
      </c>
      <c r="AP1887" s="283">
        <v>10</v>
      </c>
      <c r="AQ1887" s="567">
        <v>1886</v>
      </c>
    </row>
    <row r="1888" spans="35:43" x14ac:dyDescent="0.25">
      <c r="AI1888" s="278" t="str">
        <f t="shared" si="31"/>
        <v>42478ITF (21a BEAULL.)14Sκ18</v>
      </c>
      <c r="AJ1888" s="287">
        <v>42478</v>
      </c>
      <c r="AK1888" s="280" t="s">
        <v>1185</v>
      </c>
      <c r="AL1888" s="281">
        <v>14</v>
      </c>
      <c r="AM1888" s="282" t="s">
        <v>908</v>
      </c>
      <c r="AN1888" s="283" t="s">
        <v>906</v>
      </c>
      <c r="AO1888" s="283" t="s">
        <v>1641</v>
      </c>
      <c r="AP1888" s="283">
        <v>12</v>
      </c>
      <c r="AQ1888" s="567">
        <v>1887</v>
      </c>
    </row>
    <row r="1889" spans="35:43" x14ac:dyDescent="0.25">
      <c r="AI1889" s="278" t="str">
        <f t="shared" si="31"/>
        <v>42478ITF (21a BEAULL.)14Dκ18</v>
      </c>
      <c r="AJ1889" s="287">
        <v>42478</v>
      </c>
      <c r="AK1889" s="280" t="s">
        <v>1185</v>
      </c>
      <c r="AL1889" s="281">
        <v>14</v>
      </c>
      <c r="AM1889" s="282" t="s">
        <v>908</v>
      </c>
      <c r="AN1889" s="283" t="s">
        <v>913</v>
      </c>
      <c r="AO1889" s="283" t="s">
        <v>1641</v>
      </c>
      <c r="AP1889" s="283">
        <v>20</v>
      </c>
      <c r="AQ1889" s="567">
        <v>1888</v>
      </c>
    </row>
    <row r="1890" spans="35:43" x14ac:dyDescent="0.25">
      <c r="AI1890" s="278" t="str">
        <f t="shared" si="31"/>
        <v>42478ITF (KENANA)14Sκ18</v>
      </c>
      <c r="AJ1890" s="287">
        <v>42478</v>
      </c>
      <c r="AK1890" s="280" t="s">
        <v>1186</v>
      </c>
      <c r="AL1890" s="281">
        <v>14</v>
      </c>
      <c r="AM1890" s="282" t="s">
        <v>908</v>
      </c>
      <c r="AN1890" s="283" t="s">
        <v>906</v>
      </c>
      <c r="AO1890" s="283" t="s">
        <v>1641</v>
      </c>
      <c r="AP1890" s="283">
        <v>12</v>
      </c>
      <c r="AQ1890" s="567">
        <v>1889</v>
      </c>
    </row>
    <row r="1891" spans="35:43" x14ac:dyDescent="0.25">
      <c r="AI1891" s="278" t="str">
        <f t="shared" si="31"/>
        <v>42478ITF (KENANA)14Dκ18</v>
      </c>
      <c r="AJ1891" s="287">
        <v>42478</v>
      </c>
      <c r="AK1891" s="280" t="s">
        <v>1186</v>
      </c>
      <c r="AL1891" s="281">
        <v>14</v>
      </c>
      <c r="AM1891" s="282" t="s">
        <v>908</v>
      </c>
      <c r="AN1891" s="283" t="s">
        <v>913</v>
      </c>
      <c r="AO1891" s="283" t="s">
        <v>1641</v>
      </c>
      <c r="AP1891" s="283">
        <v>20</v>
      </c>
      <c r="AQ1891" s="567">
        <v>1890</v>
      </c>
    </row>
    <row r="1892" spans="35:43" x14ac:dyDescent="0.25">
      <c r="AI1892" s="278" t="str">
        <f t="shared" si="31"/>
        <v>42478TE (HELLENIC BANK)15Dα16</v>
      </c>
      <c r="AJ1892" s="287">
        <v>42478</v>
      </c>
      <c r="AK1892" s="280" t="s">
        <v>1187</v>
      </c>
      <c r="AL1892" s="281">
        <v>15</v>
      </c>
      <c r="AM1892" s="282" t="s">
        <v>1699</v>
      </c>
      <c r="AN1892" s="283" t="s">
        <v>913</v>
      </c>
      <c r="AO1892" s="283" t="s">
        <v>1636</v>
      </c>
      <c r="AP1892" s="283">
        <v>15</v>
      </c>
      <c r="AQ1892" s="567">
        <v>1891</v>
      </c>
    </row>
    <row r="1893" spans="35:43" x14ac:dyDescent="0.25">
      <c r="AI1893" s="278" t="str">
        <f t="shared" si="31"/>
        <v>42478TE (HELLENIC BANK)15Sκ16</v>
      </c>
      <c r="AJ1893" s="287">
        <v>42478</v>
      </c>
      <c r="AK1893" s="280" t="s">
        <v>1187</v>
      </c>
      <c r="AL1893" s="281">
        <v>15</v>
      </c>
      <c r="AM1893" s="282" t="s">
        <v>1699</v>
      </c>
      <c r="AN1893" s="283" t="s">
        <v>906</v>
      </c>
      <c r="AO1893" s="283" t="s">
        <v>1640</v>
      </c>
      <c r="AP1893" s="283">
        <v>11</v>
      </c>
      <c r="AQ1893" s="567">
        <v>1892</v>
      </c>
    </row>
    <row r="1894" spans="35:43" x14ac:dyDescent="0.25">
      <c r="AI1894" s="278" t="str">
        <f t="shared" si="31"/>
        <v>42478TE (HELLENIC BANK)15Dκ16</v>
      </c>
      <c r="AJ1894" s="287">
        <v>42478</v>
      </c>
      <c r="AK1894" s="280" t="s">
        <v>1187</v>
      </c>
      <c r="AL1894" s="281">
        <v>15</v>
      </c>
      <c r="AM1894" s="282" t="s">
        <v>1699</v>
      </c>
      <c r="AN1894" s="283" t="s">
        <v>913</v>
      </c>
      <c r="AO1894" s="283" t="s">
        <v>1640</v>
      </c>
      <c r="AP1894" s="283">
        <v>19</v>
      </c>
      <c r="AQ1894" s="567">
        <v>1893</v>
      </c>
    </row>
    <row r="1895" spans="35:43" x14ac:dyDescent="0.25">
      <c r="AI1895" s="278" t="str">
        <f t="shared" si="31"/>
        <v>42478TE (TIRANA 16)15Sκ16</v>
      </c>
      <c r="AJ1895" s="287">
        <v>42478</v>
      </c>
      <c r="AK1895" s="280" t="s">
        <v>1188</v>
      </c>
      <c r="AL1895" s="281">
        <v>15</v>
      </c>
      <c r="AM1895" s="282" t="s">
        <v>1699</v>
      </c>
      <c r="AN1895" s="283" t="s">
        <v>906</v>
      </c>
      <c r="AO1895" s="283" t="s">
        <v>1640</v>
      </c>
      <c r="AP1895" s="283">
        <v>11</v>
      </c>
      <c r="AQ1895" s="567">
        <v>1894</v>
      </c>
    </row>
    <row r="1896" spans="35:43" x14ac:dyDescent="0.25">
      <c r="AI1896" s="278" t="str">
        <f t="shared" si="31"/>
        <v>42485ITF (CAT North Africa)14Sα18</v>
      </c>
      <c r="AJ1896" s="287">
        <v>42485</v>
      </c>
      <c r="AK1896" s="280" t="s">
        <v>1189</v>
      </c>
      <c r="AL1896" s="281">
        <v>14</v>
      </c>
      <c r="AM1896" s="282" t="s">
        <v>908</v>
      </c>
      <c r="AN1896" s="283" t="s">
        <v>906</v>
      </c>
      <c r="AO1896" s="283" t="s">
        <v>1637</v>
      </c>
      <c r="AP1896" s="283">
        <v>8</v>
      </c>
      <c r="AQ1896" s="567">
        <v>1895</v>
      </c>
    </row>
    <row r="1897" spans="35:43" x14ac:dyDescent="0.25">
      <c r="AI1897" s="278" t="str">
        <f t="shared" si="31"/>
        <v>42485ITF (MODIAC)14Dκ18</v>
      </c>
      <c r="AJ1897" s="287">
        <v>42485</v>
      </c>
      <c r="AK1897" s="280" t="s">
        <v>1190</v>
      </c>
      <c r="AL1897" s="281">
        <v>14</v>
      </c>
      <c r="AM1897" s="282" t="s">
        <v>908</v>
      </c>
      <c r="AN1897" s="283" t="s">
        <v>913</v>
      </c>
      <c r="AO1897" s="283" t="s">
        <v>1641</v>
      </c>
      <c r="AP1897" s="283">
        <v>20</v>
      </c>
      <c r="AQ1897" s="567">
        <v>1896</v>
      </c>
    </row>
    <row r="1898" spans="35:43" x14ac:dyDescent="0.25">
      <c r="AI1898" s="278" t="str">
        <f t="shared" si="31"/>
        <v>42492ITF (MEDITERRANEE)14Sα18</v>
      </c>
      <c r="AJ1898" s="287">
        <v>42492</v>
      </c>
      <c r="AK1898" s="280" t="s">
        <v>1191</v>
      </c>
      <c r="AL1898" s="281">
        <v>14</v>
      </c>
      <c r="AM1898" s="282" t="s">
        <v>908</v>
      </c>
      <c r="AN1898" s="283" t="s">
        <v>906</v>
      </c>
      <c r="AO1898" s="283" t="s">
        <v>1637</v>
      </c>
      <c r="AP1898" s="283">
        <v>8</v>
      </c>
      <c r="AQ1898" s="567">
        <v>1897</v>
      </c>
    </row>
    <row r="1899" spans="35:43" x14ac:dyDescent="0.25">
      <c r="AI1899" s="278" t="str">
        <f t="shared" si="31"/>
        <v>42492ITF (MEDITERRANEE)14Dα18</v>
      </c>
      <c r="AJ1899" s="287">
        <v>42492</v>
      </c>
      <c r="AK1899" s="280" t="s">
        <v>1191</v>
      </c>
      <c r="AL1899" s="281">
        <v>14</v>
      </c>
      <c r="AM1899" s="282" t="s">
        <v>908</v>
      </c>
      <c r="AN1899" s="283" t="s">
        <v>913</v>
      </c>
      <c r="AO1899" s="283" t="s">
        <v>1637</v>
      </c>
      <c r="AP1899" s="283">
        <v>16</v>
      </c>
      <c r="AQ1899" s="567">
        <v>1898</v>
      </c>
    </row>
    <row r="1900" spans="35:43" x14ac:dyDescent="0.25">
      <c r="AI1900" s="278" t="str">
        <f t="shared" si="31"/>
        <v>42492TE (SVILENGRAND)15Sκ14</v>
      </c>
      <c r="AJ1900" s="287">
        <v>42492</v>
      </c>
      <c r="AK1900" s="280" t="s">
        <v>1059</v>
      </c>
      <c r="AL1900" s="281">
        <v>15</v>
      </c>
      <c r="AM1900" s="282" t="s">
        <v>1699</v>
      </c>
      <c r="AN1900" s="283" t="s">
        <v>906</v>
      </c>
      <c r="AO1900" s="283" t="s">
        <v>1639</v>
      </c>
      <c r="AP1900" s="283">
        <v>10</v>
      </c>
      <c r="AQ1900" s="567">
        <v>1899</v>
      </c>
    </row>
    <row r="1901" spans="35:43" x14ac:dyDescent="0.25">
      <c r="AI1901" s="278" t="str">
        <f t="shared" si="31"/>
        <v>42499ITF (CAT North Africa)14Dα18</v>
      </c>
      <c r="AJ1901" s="287">
        <v>42499</v>
      </c>
      <c r="AK1901" s="280" t="s">
        <v>1189</v>
      </c>
      <c r="AL1901" s="281">
        <v>14</v>
      </c>
      <c r="AM1901" s="282" t="s">
        <v>908</v>
      </c>
      <c r="AN1901" s="283" t="s">
        <v>913</v>
      </c>
      <c r="AO1901" s="283" t="s">
        <v>1637</v>
      </c>
      <c r="AP1901" s="283">
        <v>16</v>
      </c>
      <c r="AQ1901" s="567">
        <v>1900</v>
      </c>
    </row>
    <row r="1902" spans="35:43" x14ac:dyDescent="0.25">
      <c r="AI1902" s="278" t="str">
        <f t="shared" si="31"/>
        <v>42499TE (FINERMAN)15Sα16</v>
      </c>
      <c r="AJ1902" s="287">
        <v>42499</v>
      </c>
      <c r="AK1902" s="280" t="s">
        <v>1192</v>
      </c>
      <c r="AL1902" s="281">
        <v>15</v>
      </c>
      <c r="AM1902" s="282" t="s">
        <v>1699</v>
      </c>
      <c r="AN1902" s="283" t="s">
        <v>906</v>
      </c>
      <c r="AO1902" s="283" t="s">
        <v>1636</v>
      </c>
      <c r="AP1902" s="283">
        <v>7</v>
      </c>
      <c r="AQ1902" s="567">
        <v>1901</v>
      </c>
    </row>
    <row r="1903" spans="35:43" x14ac:dyDescent="0.25">
      <c r="AI1903" s="278" t="str">
        <f t="shared" si="31"/>
        <v>42499TE (FINERMAN)15Sκ16</v>
      </c>
      <c r="AJ1903" s="287">
        <v>42499</v>
      </c>
      <c r="AK1903" s="280" t="s">
        <v>1192</v>
      </c>
      <c r="AL1903" s="281">
        <v>15</v>
      </c>
      <c r="AM1903" s="282" t="s">
        <v>1699</v>
      </c>
      <c r="AN1903" s="283" t="s">
        <v>906</v>
      </c>
      <c r="AO1903" s="283" t="s">
        <v>1640</v>
      </c>
      <c r="AP1903" s="283">
        <v>11</v>
      </c>
      <c r="AQ1903" s="567">
        <v>1902</v>
      </c>
    </row>
    <row r="1904" spans="35:43" x14ac:dyDescent="0.25">
      <c r="AI1904" s="278" t="str">
        <f t="shared" si="31"/>
        <v>42499TE (NATIONAL)15Sα16</v>
      </c>
      <c r="AJ1904" s="287">
        <v>42499</v>
      </c>
      <c r="AK1904" s="280" t="s">
        <v>1091</v>
      </c>
      <c r="AL1904" s="281">
        <v>15</v>
      </c>
      <c r="AM1904" s="282" t="s">
        <v>1699</v>
      </c>
      <c r="AN1904" s="283" t="s">
        <v>906</v>
      </c>
      <c r="AO1904" s="283" t="s">
        <v>1636</v>
      </c>
      <c r="AP1904" s="283">
        <v>7</v>
      </c>
      <c r="AQ1904" s="567">
        <v>1903</v>
      </c>
    </row>
    <row r="1905" spans="35:43" x14ac:dyDescent="0.25">
      <c r="AI1905" s="278" t="str">
        <f t="shared" si="31"/>
        <v>42499TE (SPORT PALACE)15Sκ14</v>
      </c>
      <c r="AJ1905" s="287">
        <v>42499</v>
      </c>
      <c r="AK1905" s="280" t="s">
        <v>972</v>
      </c>
      <c r="AL1905" s="281">
        <v>15</v>
      </c>
      <c r="AM1905" s="282" t="s">
        <v>1699</v>
      </c>
      <c r="AN1905" s="283" t="s">
        <v>906</v>
      </c>
      <c r="AO1905" s="283" t="s">
        <v>1639</v>
      </c>
      <c r="AP1905" s="283">
        <v>10</v>
      </c>
      <c r="AQ1905" s="567">
        <v>1904</v>
      </c>
    </row>
    <row r="1906" spans="35:43" x14ac:dyDescent="0.25">
      <c r="AI1906" s="278" t="str">
        <f t="shared" si="31"/>
        <v>42502Παν (Η) 12333Sα12</v>
      </c>
      <c r="AJ1906" s="287">
        <v>42502</v>
      </c>
      <c r="AK1906" s="280" t="s">
        <v>963</v>
      </c>
      <c r="AL1906" s="281">
        <v>333</v>
      </c>
      <c r="AM1906" s="282" t="s">
        <v>192</v>
      </c>
      <c r="AN1906" s="283" t="s">
        <v>906</v>
      </c>
      <c r="AO1906" s="283" t="s">
        <v>1634</v>
      </c>
      <c r="AP1906" s="283">
        <v>5</v>
      </c>
      <c r="AQ1906" s="567">
        <v>1905</v>
      </c>
    </row>
    <row r="1907" spans="35:43" x14ac:dyDescent="0.25">
      <c r="AI1907" s="278" t="str">
        <f t="shared" si="31"/>
        <v>42502Παν (Η) 12333Dα12</v>
      </c>
      <c r="AJ1907" s="287">
        <v>42502</v>
      </c>
      <c r="AK1907" s="280" t="s">
        <v>963</v>
      </c>
      <c r="AL1907" s="281">
        <v>333</v>
      </c>
      <c r="AM1907" s="282" t="s">
        <v>192</v>
      </c>
      <c r="AN1907" s="283" t="s">
        <v>913</v>
      </c>
      <c r="AO1907" s="283" t="s">
        <v>1634</v>
      </c>
      <c r="AP1907" s="283">
        <v>13</v>
      </c>
      <c r="AQ1907" s="567">
        <v>1906</v>
      </c>
    </row>
    <row r="1908" spans="35:43" x14ac:dyDescent="0.25">
      <c r="AI1908" s="278" t="str">
        <f t="shared" si="31"/>
        <v>42502Παν (Η) 12333Sκ12</v>
      </c>
      <c r="AJ1908" s="287">
        <v>42502</v>
      </c>
      <c r="AK1908" s="280" t="s">
        <v>963</v>
      </c>
      <c r="AL1908" s="281">
        <v>333</v>
      </c>
      <c r="AM1908" s="282" t="s">
        <v>192</v>
      </c>
      <c r="AN1908" s="283" t="s">
        <v>906</v>
      </c>
      <c r="AO1908" s="283" t="s">
        <v>1638</v>
      </c>
      <c r="AP1908" s="283">
        <v>9</v>
      </c>
      <c r="AQ1908" s="567">
        <v>1907</v>
      </c>
    </row>
    <row r="1909" spans="35:43" x14ac:dyDescent="0.25">
      <c r="AI1909" s="278" t="str">
        <f t="shared" si="31"/>
        <v>42502Παν (Η) 12333Dκ12</v>
      </c>
      <c r="AJ1909" s="287">
        <v>42502</v>
      </c>
      <c r="AK1909" s="280" t="s">
        <v>963</v>
      </c>
      <c r="AL1909" s="281">
        <v>333</v>
      </c>
      <c r="AM1909" s="282" t="s">
        <v>192</v>
      </c>
      <c r="AN1909" s="283" t="s">
        <v>913</v>
      </c>
      <c r="AO1909" s="283" t="s">
        <v>1638</v>
      </c>
      <c r="AP1909" s="283">
        <v>17</v>
      </c>
      <c r="AQ1909" s="567">
        <v>1908</v>
      </c>
    </row>
    <row r="1910" spans="35:43" x14ac:dyDescent="0.25">
      <c r="AI1910" s="278" t="str">
        <f t="shared" si="31"/>
        <v>42502Παν (Η) 14333Sα14</v>
      </c>
      <c r="AJ1910" s="287">
        <v>42502</v>
      </c>
      <c r="AK1910" s="280" t="s">
        <v>964</v>
      </c>
      <c r="AL1910" s="281">
        <v>333</v>
      </c>
      <c r="AM1910" s="282" t="s">
        <v>192</v>
      </c>
      <c r="AN1910" s="283" t="s">
        <v>906</v>
      </c>
      <c r="AO1910" s="283" t="s">
        <v>1635</v>
      </c>
      <c r="AP1910" s="283">
        <v>6</v>
      </c>
      <c r="AQ1910" s="567">
        <v>1909</v>
      </c>
    </row>
    <row r="1911" spans="35:43" x14ac:dyDescent="0.25">
      <c r="AI1911" s="278" t="str">
        <f t="shared" si="31"/>
        <v>42502Παν (Η) 14333Dα14</v>
      </c>
      <c r="AJ1911" s="287">
        <v>42502</v>
      </c>
      <c r="AK1911" s="280" t="s">
        <v>964</v>
      </c>
      <c r="AL1911" s="281">
        <v>333</v>
      </c>
      <c r="AM1911" s="282" t="s">
        <v>192</v>
      </c>
      <c r="AN1911" s="283" t="s">
        <v>913</v>
      </c>
      <c r="AO1911" s="283" t="s">
        <v>1635</v>
      </c>
      <c r="AP1911" s="283">
        <v>14</v>
      </c>
      <c r="AQ1911" s="567">
        <v>1910</v>
      </c>
    </row>
    <row r="1912" spans="35:43" x14ac:dyDescent="0.25">
      <c r="AI1912" s="278" t="str">
        <f t="shared" si="31"/>
        <v>42502Παν (Η) 14333Sκ14</v>
      </c>
      <c r="AJ1912" s="287">
        <v>42502</v>
      </c>
      <c r="AK1912" s="280" t="s">
        <v>964</v>
      </c>
      <c r="AL1912" s="281">
        <v>333</v>
      </c>
      <c r="AM1912" s="282" t="s">
        <v>192</v>
      </c>
      <c r="AN1912" s="283" t="s">
        <v>906</v>
      </c>
      <c r="AO1912" s="283" t="s">
        <v>1639</v>
      </c>
      <c r="AP1912" s="283">
        <v>10</v>
      </c>
      <c r="AQ1912" s="567">
        <v>1911</v>
      </c>
    </row>
    <row r="1913" spans="35:43" x14ac:dyDescent="0.25">
      <c r="AI1913" s="278" t="str">
        <f t="shared" si="31"/>
        <v>42502Παν (Η) 14333Dκ14</v>
      </c>
      <c r="AJ1913" s="287">
        <v>42502</v>
      </c>
      <c r="AK1913" s="280" t="s">
        <v>964</v>
      </c>
      <c r="AL1913" s="281">
        <v>333</v>
      </c>
      <c r="AM1913" s="282" t="s">
        <v>192</v>
      </c>
      <c r="AN1913" s="283" t="s">
        <v>913</v>
      </c>
      <c r="AO1913" s="283" t="s">
        <v>1639</v>
      </c>
      <c r="AP1913" s="283">
        <v>18</v>
      </c>
      <c r="AQ1913" s="567">
        <v>1912</v>
      </c>
    </row>
    <row r="1914" spans="35:43" x14ac:dyDescent="0.25">
      <c r="AI1914" s="278" t="str">
        <f t="shared" si="31"/>
        <v>42502Παν (Η) 16333Sα16</v>
      </c>
      <c r="AJ1914" s="287">
        <v>42502</v>
      </c>
      <c r="AK1914" s="280" t="s">
        <v>965</v>
      </c>
      <c r="AL1914" s="281">
        <v>333</v>
      </c>
      <c r="AM1914" s="282" t="s">
        <v>192</v>
      </c>
      <c r="AN1914" s="283" t="s">
        <v>906</v>
      </c>
      <c r="AO1914" s="283" t="s">
        <v>1636</v>
      </c>
      <c r="AP1914" s="283">
        <v>7</v>
      </c>
      <c r="AQ1914" s="567">
        <v>1913</v>
      </c>
    </row>
    <row r="1915" spans="35:43" x14ac:dyDescent="0.25">
      <c r="AI1915" s="278" t="str">
        <f t="shared" si="31"/>
        <v>42502Παν (Η) 16333Dα16</v>
      </c>
      <c r="AJ1915" s="287">
        <v>42502</v>
      </c>
      <c r="AK1915" s="280" t="s">
        <v>965</v>
      </c>
      <c r="AL1915" s="281">
        <v>333</v>
      </c>
      <c r="AM1915" s="282" t="s">
        <v>192</v>
      </c>
      <c r="AN1915" s="283" t="s">
        <v>913</v>
      </c>
      <c r="AO1915" s="283" t="s">
        <v>1636</v>
      </c>
      <c r="AP1915" s="283">
        <v>15</v>
      </c>
      <c r="AQ1915" s="567">
        <v>1914</v>
      </c>
    </row>
    <row r="1916" spans="35:43" x14ac:dyDescent="0.25">
      <c r="AI1916" s="278" t="str">
        <f t="shared" si="31"/>
        <v>42502Παν (Η) 16333Sκ16</v>
      </c>
      <c r="AJ1916" s="287">
        <v>42502</v>
      </c>
      <c r="AK1916" s="280" t="s">
        <v>965</v>
      </c>
      <c r="AL1916" s="281">
        <v>333</v>
      </c>
      <c r="AM1916" s="282" t="s">
        <v>192</v>
      </c>
      <c r="AN1916" s="283" t="s">
        <v>906</v>
      </c>
      <c r="AO1916" s="283" t="s">
        <v>1640</v>
      </c>
      <c r="AP1916" s="283">
        <v>11</v>
      </c>
      <c r="AQ1916" s="567">
        <v>1915</v>
      </c>
    </row>
    <row r="1917" spans="35:43" x14ac:dyDescent="0.25">
      <c r="AI1917" s="278" t="str">
        <f t="shared" si="31"/>
        <v>42502Παν (Η) 16333Dκ16</v>
      </c>
      <c r="AJ1917" s="287">
        <v>42502</v>
      </c>
      <c r="AK1917" s="280" t="s">
        <v>965</v>
      </c>
      <c r="AL1917" s="281">
        <v>333</v>
      </c>
      <c r="AM1917" s="282" t="s">
        <v>192</v>
      </c>
      <c r="AN1917" s="283" t="s">
        <v>913</v>
      </c>
      <c r="AO1917" s="283" t="s">
        <v>1640</v>
      </c>
      <c r="AP1917" s="283">
        <v>19</v>
      </c>
      <c r="AQ1917" s="567">
        <v>1916</v>
      </c>
    </row>
    <row r="1918" spans="35:43" x14ac:dyDescent="0.25">
      <c r="AI1918" s="278" t="str">
        <f t="shared" si="31"/>
        <v>42506ITF (MONTENEGRO)14Sκ18</v>
      </c>
      <c r="AJ1918" s="287">
        <v>42506</v>
      </c>
      <c r="AK1918" s="280" t="s">
        <v>1193</v>
      </c>
      <c r="AL1918" s="281">
        <v>14</v>
      </c>
      <c r="AM1918" s="282" t="s">
        <v>908</v>
      </c>
      <c r="AN1918" s="283" t="s">
        <v>906</v>
      </c>
      <c r="AO1918" s="283" t="s">
        <v>1641</v>
      </c>
      <c r="AP1918" s="283">
        <v>12</v>
      </c>
      <c r="AQ1918" s="567">
        <v>1917</v>
      </c>
    </row>
    <row r="1919" spans="35:43" x14ac:dyDescent="0.25">
      <c r="AI1919" s="278" t="str">
        <f t="shared" si="31"/>
        <v>42513ITF (PODGORICA)14Sκ18</v>
      </c>
      <c r="AJ1919" s="287">
        <v>42513</v>
      </c>
      <c r="AK1919" s="280" t="s">
        <v>1136</v>
      </c>
      <c r="AL1919" s="281">
        <v>14</v>
      </c>
      <c r="AM1919" s="282" t="s">
        <v>908</v>
      </c>
      <c r="AN1919" s="283" t="s">
        <v>906</v>
      </c>
      <c r="AO1919" s="283" t="s">
        <v>1641</v>
      </c>
      <c r="AP1919" s="283">
        <v>12</v>
      </c>
      <c r="AQ1919" s="567">
        <v>1918</v>
      </c>
    </row>
    <row r="1920" spans="35:43" x14ac:dyDescent="0.25">
      <c r="AI1920" s="278" t="str">
        <f t="shared" si="31"/>
        <v>42513ITF (PODGORICA)14Dκ18</v>
      </c>
      <c r="AJ1920" s="287">
        <v>42513</v>
      </c>
      <c r="AK1920" s="280" t="s">
        <v>1136</v>
      </c>
      <c r="AL1920" s="281">
        <v>14</v>
      </c>
      <c r="AM1920" s="282" t="s">
        <v>908</v>
      </c>
      <c r="AN1920" s="283" t="s">
        <v>913</v>
      </c>
      <c r="AO1920" s="283" t="s">
        <v>1641</v>
      </c>
      <c r="AP1920" s="283">
        <v>20</v>
      </c>
      <c r="AQ1920" s="567">
        <v>1919</v>
      </c>
    </row>
    <row r="1921" spans="35:43" x14ac:dyDescent="0.25">
      <c r="AI1921" s="278" t="str">
        <f t="shared" si="31"/>
        <v>42520ITF (TIRANA)14Sκ18</v>
      </c>
      <c r="AJ1921" s="287">
        <v>42520</v>
      </c>
      <c r="AK1921" s="280" t="s">
        <v>1067</v>
      </c>
      <c r="AL1921" s="281">
        <v>14</v>
      </c>
      <c r="AM1921" s="282" t="s">
        <v>908</v>
      </c>
      <c r="AN1921" s="283" t="s">
        <v>906</v>
      </c>
      <c r="AO1921" s="283" t="s">
        <v>1641</v>
      </c>
      <c r="AP1921" s="283">
        <v>12</v>
      </c>
      <c r="AQ1921" s="567">
        <v>1920</v>
      </c>
    </row>
    <row r="1922" spans="35:43" x14ac:dyDescent="0.25">
      <c r="AI1922" s="278" t="str">
        <f t="shared" si="31"/>
        <v>42520ITF (TIRANA)14Dκ18</v>
      </c>
      <c r="AJ1922" s="287">
        <v>42520</v>
      </c>
      <c r="AK1922" s="280" t="s">
        <v>1067</v>
      </c>
      <c r="AL1922" s="281">
        <v>14</v>
      </c>
      <c r="AM1922" s="282" t="s">
        <v>908</v>
      </c>
      <c r="AN1922" s="283" t="s">
        <v>913</v>
      </c>
      <c r="AO1922" s="283" t="s">
        <v>1641</v>
      </c>
      <c r="AP1922" s="283">
        <v>20</v>
      </c>
      <c r="AQ1922" s="567">
        <v>1921</v>
      </c>
    </row>
    <row r="1923" spans="35:43" x14ac:dyDescent="0.25">
      <c r="AI1923" s="278" t="str">
        <f t="shared" ref="AI1923:AI1986" si="32">AJ1923&amp;AK1923&amp;AL1923&amp;AN1923&amp;AO1923</f>
        <v>42520TE (BITOLA)15Sα14</v>
      </c>
      <c r="AJ1923" s="287">
        <v>42520</v>
      </c>
      <c r="AK1923" s="280" t="s">
        <v>959</v>
      </c>
      <c r="AL1923" s="281">
        <v>15</v>
      </c>
      <c r="AM1923" s="282" t="s">
        <v>1699</v>
      </c>
      <c r="AN1923" s="283" t="s">
        <v>906</v>
      </c>
      <c r="AO1923" s="283" t="s">
        <v>1635</v>
      </c>
      <c r="AP1923" s="283">
        <v>6</v>
      </c>
      <c r="AQ1923" s="567">
        <v>1922</v>
      </c>
    </row>
    <row r="1924" spans="35:43" x14ac:dyDescent="0.25">
      <c r="AI1924" s="278" t="str">
        <f t="shared" si="32"/>
        <v>42520TE (BITOLA)15Sκ14</v>
      </c>
      <c r="AJ1924" s="287">
        <v>42520</v>
      </c>
      <c r="AK1924" s="280" t="s">
        <v>959</v>
      </c>
      <c r="AL1924" s="281">
        <v>15</v>
      </c>
      <c r="AM1924" s="282" t="s">
        <v>1699</v>
      </c>
      <c r="AN1924" s="283" t="s">
        <v>906</v>
      </c>
      <c r="AO1924" s="283" t="s">
        <v>1639</v>
      </c>
      <c r="AP1924" s="283">
        <v>10</v>
      </c>
      <c r="AQ1924" s="567">
        <v>1923</v>
      </c>
    </row>
    <row r="1925" spans="35:43" x14ac:dyDescent="0.25">
      <c r="AI1925" s="278" t="str">
        <f t="shared" si="32"/>
        <v>42520TE (BITOLA)15Dκ14</v>
      </c>
      <c r="AJ1925" s="287">
        <v>42520</v>
      </c>
      <c r="AK1925" s="280" t="s">
        <v>959</v>
      </c>
      <c r="AL1925" s="281">
        <v>15</v>
      </c>
      <c r="AM1925" s="282" t="s">
        <v>1699</v>
      </c>
      <c r="AN1925" s="283" t="s">
        <v>913</v>
      </c>
      <c r="AO1925" s="283" t="s">
        <v>1639</v>
      </c>
      <c r="AP1925" s="283">
        <v>18</v>
      </c>
      <c r="AQ1925" s="567">
        <v>1924</v>
      </c>
    </row>
    <row r="1926" spans="35:43" x14ac:dyDescent="0.25">
      <c r="AI1926" s="278" t="str">
        <f t="shared" si="32"/>
        <v>42534TE (BIRKEROD)15Sα14</v>
      </c>
      <c r="AJ1926" s="287">
        <v>42534</v>
      </c>
      <c r="AK1926" s="280" t="s">
        <v>1194</v>
      </c>
      <c r="AL1926" s="281">
        <v>15</v>
      </c>
      <c r="AM1926" s="282" t="s">
        <v>1699</v>
      </c>
      <c r="AN1926" s="283" t="s">
        <v>906</v>
      </c>
      <c r="AO1926" s="283" t="s">
        <v>1635</v>
      </c>
      <c r="AP1926" s="283">
        <v>6</v>
      </c>
      <c r="AQ1926" s="567">
        <v>1925</v>
      </c>
    </row>
    <row r="1927" spans="35:43" x14ac:dyDescent="0.25">
      <c r="AI1927" s="278" t="str">
        <f t="shared" si="32"/>
        <v>42534TE (TENNISPARK)15Sα16</v>
      </c>
      <c r="AJ1927" s="287">
        <v>42534</v>
      </c>
      <c r="AK1927" s="280" t="s">
        <v>1195</v>
      </c>
      <c r="AL1927" s="281">
        <v>15</v>
      </c>
      <c r="AM1927" s="282" t="s">
        <v>1699</v>
      </c>
      <c r="AN1927" s="283" t="s">
        <v>906</v>
      </c>
      <c r="AO1927" s="283" t="s">
        <v>1636</v>
      </c>
      <c r="AP1927" s="283">
        <v>7</v>
      </c>
      <c r="AQ1927" s="567">
        <v>1926</v>
      </c>
    </row>
    <row r="1928" spans="35:43" x14ac:dyDescent="0.25">
      <c r="AI1928" s="278" t="str">
        <f t="shared" si="32"/>
        <v>42534TE (TENNISPARK)15Sκ16</v>
      </c>
      <c r="AJ1928" s="287">
        <v>42534</v>
      </c>
      <c r="AK1928" s="280" t="s">
        <v>1195</v>
      </c>
      <c r="AL1928" s="281">
        <v>15</v>
      </c>
      <c r="AM1928" s="282" t="s">
        <v>1699</v>
      </c>
      <c r="AN1928" s="283" t="s">
        <v>906</v>
      </c>
      <c r="AO1928" s="283" t="s">
        <v>1640</v>
      </c>
      <c r="AP1928" s="283">
        <v>11</v>
      </c>
      <c r="AQ1928" s="567">
        <v>1927</v>
      </c>
    </row>
    <row r="1929" spans="35:43" x14ac:dyDescent="0.25">
      <c r="AI1929" s="278" t="str">
        <f t="shared" si="32"/>
        <v>42541TE (RENA &amp; DATO)15Sα14</v>
      </c>
      <c r="AJ1929" s="287">
        <v>42541</v>
      </c>
      <c r="AK1929" s="280" t="s">
        <v>1196</v>
      </c>
      <c r="AL1929" s="281">
        <v>15</v>
      </c>
      <c r="AM1929" s="282" t="s">
        <v>1699</v>
      </c>
      <c r="AN1929" s="283" t="s">
        <v>906</v>
      </c>
      <c r="AO1929" s="283" t="s">
        <v>1635</v>
      </c>
      <c r="AP1929" s="283">
        <v>6</v>
      </c>
      <c r="AQ1929" s="567">
        <v>1928</v>
      </c>
    </row>
    <row r="1930" spans="35:43" x14ac:dyDescent="0.25">
      <c r="AI1930" s="278" t="str">
        <f t="shared" si="32"/>
        <v>42541TE (TENNISPARK)15Sα16</v>
      </c>
      <c r="AJ1930" s="287">
        <v>42541</v>
      </c>
      <c r="AK1930" s="280" t="s">
        <v>1195</v>
      </c>
      <c r="AL1930" s="281">
        <v>15</v>
      </c>
      <c r="AM1930" s="282" t="s">
        <v>1699</v>
      </c>
      <c r="AN1930" s="283" t="s">
        <v>906</v>
      </c>
      <c r="AO1930" s="283" t="s">
        <v>1636</v>
      </c>
      <c r="AP1930" s="283">
        <v>7</v>
      </c>
      <c r="AQ1930" s="567">
        <v>1929</v>
      </c>
    </row>
    <row r="1931" spans="35:43" x14ac:dyDescent="0.25">
      <c r="AI1931" s="278" t="str">
        <f t="shared" si="32"/>
        <v>42541TE (TENNISPARK)15Sκ16</v>
      </c>
      <c r="AJ1931" s="287">
        <v>42541</v>
      </c>
      <c r="AK1931" s="280" t="s">
        <v>1195</v>
      </c>
      <c r="AL1931" s="281">
        <v>15</v>
      </c>
      <c r="AM1931" s="282" t="s">
        <v>1699</v>
      </c>
      <c r="AN1931" s="283" t="s">
        <v>906</v>
      </c>
      <c r="AO1931" s="283" t="s">
        <v>1640</v>
      </c>
      <c r="AP1931" s="283">
        <v>11</v>
      </c>
      <c r="AQ1931" s="567">
        <v>1930</v>
      </c>
    </row>
    <row r="1932" spans="35:43" x14ac:dyDescent="0.25">
      <c r="AI1932" s="278" t="str">
        <f t="shared" si="32"/>
        <v>42541TE (TENNISPARK)15Dκ16</v>
      </c>
      <c r="AJ1932" s="287">
        <v>42541</v>
      </c>
      <c r="AK1932" s="280" t="s">
        <v>1195</v>
      </c>
      <c r="AL1932" s="281">
        <v>15</v>
      </c>
      <c r="AM1932" s="282" t="s">
        <v>1699</v>
      </c>
      <c r="AN1932" s="283" t="s">
        <v>913</v>
      </c>
      <c r="AO1932" s="283" t="s">
        <v>1640</v>
      </c>
      <c r="AP1932" s="283">
        <v>19</v>
      </c>
      <c r="AQ1932" s="567">
        <v>1931</v>
      </c>
    </row>
    <row r="1933" spans="35:43" x14ac:dyDescent="0.25">
      <c r="AI1933" s="278" t="str">
        <f t="shared" si="32"/>
        <v>42548ITF (ΓΕ ΠΡΕΒΕΖΑΣ)211Sα18</v>
      </c>
      <c r="AJ1933" s="287">
        <v>42548</v>
      </c>
      <c r="AK1933" s="280" t="s">
        <v>969</v>
      </c>
      <c r="AL1933" s="281">
        <v>211</v>
      </c>
      <c r="AM1933" s="282" t="s">
        <v>245</v>
      </c>
      <c r="AN1933" s="283" t="s">
        <v>906</v>
      </c>
      <c r="AO1933" s="283" t="s">
        <v>1637</v>
      </c>
      <c r="AP1933" s="283">
        <v>8</v>
      </c>
      <c r="AQ1933" s="567">
        <v>1932</v>
      </c>
    </row>
    <row r="1934" spans="35:43" x14ac:dyDescent="0.25">
      <c r="AI1934" s="278" t="str">
        <f t="shared" si="32"/>
        <v>42548ITF (ΓΕ ΠΡΕΒΕΖΑΣ)211Dα18</v>
      </c>
      <c r="AJ1934" s="287">
        <v>42548</v>
      </c>
      <c r="AK1934" s="280" t="s">
        <v>969</v>
      </c>
      <c r="AL1934" s="281">
        <v>211</v>
      </c>
      <c r="AM1934" s="282" t="s">
        <v>245</v>
      </c>
      <c r="AN1934" s="283" t="s">
        <v>913</v>
      </c>
      <c r="AO1934" s="283" t="s">
        <v>1637</v>
      </c>
      <c r="AP1934" s="283">
        <v>16</v>
      </c>
      <c r="AQ1934" s="567">
        <v>1933</v>
      </c>
    </row>
    <row r="1935" spans="35:43" x14ac:dyDescent="0.25">
      <c r="AI1935" s="278" t="str">
        <f t="shared" si="32"/>
        <v>42548ITF (ΓΕ ΠΡΕΒΕΖΑΣ)211Sκ18</v>
      </c>
      <c r="AJ1935" s="287">
        <v>42548</v>
      </c>
      <c r="AK1935" s="280" t="s">
        <v>969</v>
      </c>
      <c r="AL1935" s="281">
        <v>211</v>
      </c>
      <c r="AM1935" s="282" t="s">
        <v>245</v>
      </c>
      <c r="AN1935" s="283" t="s">
        <v>906</v>
      </c>
      <c r="AO1935" s="283" t="s">
        <v>1641</v>
      </c>
      <c r="AP1935" s="283">
        <v>12</v>
      </c>
      <c r="AQ1935" s="567">
        <v>1934</v>
      </c>
    </row>
    <row r="1936" spans="35:43" x14ac:dyDescent="0.25">
      <c r="AI1936" s="278" t="str">
        <f t="shared" si="32"/>
        <v>42548ITF (ΓΕ ΠΡΕΒΕΖΑΣ)211Dκ18</v>
      </c>
      <c r="AJ1936" s="287">
        <v>42548</v>
      </c>
      <c r="AK1936" s="280" t="s">
        <v>969</v>
      </c>
      <c r="AL1936" s="281">
        <v>211</v>
      </c>
      <c r="AM1936" s="282" t="s">
        <v>245</v>
      </c>
      <c r="AN1936" s="283" t="s">
        <v>913</v>
      </c>
      <c r="AO1936" s="283" t="s">
        <v>1641</v>
      </c>
      <c r="AP1936" s="283">
        <v>20</v>
      </c>
      <c r="AQ1936" s="567">
        <v>1935</v>
      </c>
    </row>
    <row r="1937" spans="35:43" x14ac:dyDescent="0.25">
      <c r="AI1937" s="278" t="str">
        <f t="shared" si="32"/>
        <v>42548TE (KRISTOF VLIEGEN)15Dκ16</v>
      </c>
      <c r="AJ1937" s="287">
        <v>42548</v>
      </c>
      <c r="AK1937" s="280" t="s">
        <v>1197</v>
      </c>
      <c r="AL1937" s="281">
        <v>15</v>
      </c>
      <c r="AM1937" s="282" t="s">
        <v>1699</v>
      </c>
      <c r="AN1937" s="283" t="s">
        <v>913</v>
      </c>
      <c r="AO1937" s="283" t="s">
        <v>1640</v>
      </c>
      <c r="AP1937" s="283">
        <v>19</v>
      </c>
      <c r="AQ1937" s="567">
        <v>1936</v>
      </c>
    </row>
    <row r="1938" spans="35:43" x14ac:dyDescent="0.25">
      <c r="AI1938" s="278" t="str">
        <f t="shared" si="32"/>
        <v>42548TE (SPORT PALACE)15Sα16</v>
      </c>
      <c r="AJ1938" s="287">
        <v>42548</v>
      </c>
      <c r="AK1938" s="280" t="s">
        <v>972</v>
      </c>
      <c r="AL1938" s="281">
        <v>15</v>
      </c>
      <c r="AM1938" s="282" t="s">
        <v>1699</v>
      </c>
      <c r="AN1938" s="283" t="s">
        <v>906</v>
      </c>
      <c r="AO1938" s="283" t="s">
        <v>1636</v>
      </c>
      <c r="AP1938" s="283">
        <v>7</v>
      </c>
      <c r="AQ1938" s="567">
        <v>1937</v>
      </c>
    </row>
    <row r="1939" spans="35:43" x14ac:dyDescent="0.25">
      <c r="AI1939" s="278" t="str">
        <f t="shared" si="32"/>
        <v>42555ITF (ΟΑ ΚΕΡΚΥΡΑΣ)220Sα18</v>
      </c>
      <c r="AJ1939" s="287">
        <v>42555</v>
      </c>
      <c r="AK1939" s="280" t="s">
        <v>967</v>
      </c>
      <c r="AL1939" s="281">
        <v>220</v>
      </c>
      <c r="AM1939" s="282" t="s">
        <v>315</v>
      </c>
      <c r="AN1939" s="283" t="s">
        <v>906</v>
      </c>
      <c r="AO1939" s="283" t="s">
        <v>1637</v>
      </c>
      <c r="AP1939" s="283">
        <v>8</v>
      </c>
      <c r="AQ1939" s="567">
        <v>1938</v>
      </c>
    </row>
    <row r="1940" spans="35:43" x14ac:dyDescent="0.25">
      <c r="AI1940" s="278" t="str">
        <f t="shared" si="32"/>
        <v>42555ITF (ΟΑ ΚΕΡΚΥΡΑΣ)220Dα18</v>
      </c>
      <c r="AJ1940" s="287">
        <v>42555</v>
      </c>
      <c r="AK1940" s="280" t="s">
        <v>967</v>
      </c>
      <c r="AL1940" s="281">
        <v>220</v>
      </c>
      <c r="AM1940" s="282" t="s">
        <v>315</v>
      </c>
      <c r="AN1940" s="283" t="s">
        <v>913</v>
      </c>
      <c r="AO1940" s="283" t="s">
        <v>1637</v>
      </c>
      <c r="AP1940" s="283">
        <v>16</v>
      </c>
      <c r="AQ1940" s="567">
        <v>1939</v>
      </c>
    </row>
    <row r="1941" spans="35:43" x14ac:dyDescent="0.25">
      <c r="AI1941" s="278" t="str">
        <f t="shared" si="32"/>
        <v>42555ITF (ΟΑ ΚΕΡΚΥΡΑΣ)220Sκ18</v>
      </c>
      <c r="AJ1941" s="287">
        <v>42555</v>
      </c>
      <c r="AK1941" s="280" t="s">
        <v>967</v>
      </c>
      <c r="AL1941" s="281">
        <v>220</v>
      </c>
      <c r="AM1941" s="282" t="s">
        <v>315</v>
      </c>
      <c r="AN1941" s="283" t="s">
        <v>906</v>
      </c>
      <c r="AO1941" s="283" t="s">
        <v>1641</v>
      </c>
      <c r="AP1941" s="283">
        <v>12</v>
      </c>
      <c r="AQ1941" s="567">
        <v>1940</v>
      </c>
    </row>
    <row r="1942" spans="35:43" x14ac:dyDescent="0.25">
      <c r="AI1942" s="278" t="str">
        <f t="shared" si="32"/>
        <v>42555ITF (ΟΑ ΚΕΡΚΥΡΑΣ)220Dκ18</v>
      </c>
      <c r="AJ1942" s="287">
        <v>42555</v>
      </c>
      <c r="AK1942" s="280" t="s">
        <v>967</v>
      </c>
      <c r="AL1942" s="281">
        <v>220</v>
      </c>
      <c r="AM1942" s="282" t="s">
        <v>315</v>
      </c>
      <c r="AN1942" s="283" t="s">
        <v>913</v>
      </c>
      <c r="AO1942" s="283" t="s">
        <v>1641</v>
      </c>
      <c r="AP1942" s="283">
        <v>20</v>
      </c>
      <c r="AQ1942" s="567">
        <v>1941</v>
      </c>
    </row>
    <row r="1943" spans="35:43" x14ac:dyDescent="0.25">
      <c r="AI1943" s="278" t="str">
        <f t="shared" si="32"/>
        <v>42555TE (ASKER)15Sκ16</v>
      </c>
      <c r="AJ1943" s="287">
        <v>42555</v>
      </c>
      <c r="AK1943" s="280" t="s">
        <v>1198</v>
      </c>
      <c r="AL1943" s="281">
        <v>15</v>
      </c>
      <c r="AM1943" s="282" t="s">
        <v>1699</v>
      </c>
      <c r="AN1943" s="283" t="s">
        <v>906</v>
      </c>
      <c r="AO1943" s="283" t="s">
        <v>1640</v>
      </c>
      <c r="AP1943" s="283">
        <v>11</v>
      </c>
      <c r="AQ1943" s="567">
        <v>1942</v>
      </c>
    </row>
    <row r="1944" spans="35:43" x14ac:dyDescent="0.25">
      <c r="AI1944" s="278" t="str">
        <f t="shared" si="32"/>
        <v>42555TE (ASKER)15Dκ16</v>
      </c>
      <c r="AJ1944" s="287">
        <v>42555</v>
      </c>
      <c r="AK1944" s="280" t="s">
        <v>1198</v>
      </c>
      <c r="AL1944" s="281">
        <v>15</v>
      </c>
      <c r="AM1944" s="282" t="s">
        <v>1699</v>
      </c>
      <c r="AN1944" s="283" t="s">
        <v>913</v>
      </c>
      <c r="AO1944" s="283" t="s">
        <v>1640</v>
      </c>
      <c r="AP1944" s="283">
        <v>19</v>
      </c>
      <c r="AQ1944" s="567">
        <v>1943</v>
      </c>
    </row>
    <row r="1945" spans="35:43" x14ac:dyDescent="0.25">
      <c r="AI1945" s="278" t="str">
        <f t="shared" si="32"/>
        <v>42555TE (HASKOVO)15Sκ16</v>
      </c>
      <c r="AJ1945" s="287">
        <v>42555</v>
      </c>
      <c r="AK1945" s="280" t="s">
        <v>1072</v>
      </c>
      <c r="AL1945" s="281">
        <v>15</v>
      </c>
      <c r="AM1945" s="282" t="s">
        <v>1699</v>
      </c>
      <c r="AN1945" s="283" t="s">
        <v>906</v>
      </c>
      <c r="AO1945" s="283" t="s">
        <v>1640</v>
      </c>
      <c r="AP1945" s="283">
        <v>11</v>
      </c>
      <c r="AQ1945" s="567">
        <v>1944</v>
      </c>
    </row>
    <row r="1946" spans="35:43" x14ac:dyDescent="0.25">
      <c r="AI1946" s="278" t="str">
        <f t="shared" si="32"/>
        <v>42555TE (HASKOVO)15Dκ16</v>
      </c>
      <c r="AJ1946" s="287">
        <v>42555</v>
      </c>
      <c r="AK1946" s="280" t="s">
        <v>1072</v>
      </c>
      <c r="AL1946" s="281">
        <v>15</v>
      </c>
      <c r="AM1946" s="282" t="s">
        <v>1699</v>
      </c>
      <c r="AN1946" s="283" t="s">
        <v>913</v>
      </c>
      <c r="AO1946" s="283" t="s">
        <v>1640</v>
      </c>
      <c r="AP1946" s="283">
        <v>19</v>
      </c>
      <c r="AQ1946" s="567">
        <v>1945</v>
      </c>
    </row>
    <row r="1947" spans="35:43" x14ac:dyDescent="0.25">
      <c r="AI1947" s="278" t="str">
        <f t="shared" si="32"/>
        <v>42555TE (T.B.A.)15Sκ16</v>
      </c>
      <c r="AJ1947" s="287">
        <v>42555</v>
      </c>
      <c r="AK1947" s="280" t="s">
        <v>1199</v>
      </c>
      <c r="AL1947" s="281">
        <v>15</v>
      </c>
      <c r="AM1947" s="282" t="s">
        <v>1699</v>
      </c>
      <c r="AN1947" s="283" t="s">
        <v>906</v>
      </c>
      <c r="AO1947" s="283" t="s">
        <v>1640</v>
      </c>
      <c r="AP1947" s="283">
        <v>11</v>
      </c>
      <c r="AQ1947" s="567">
        <v>1946</v>
      </c>
    </row>
    <row r="1948" spans="35:43" x14ac:dyDescent="0.25">
      <c r="AI1948" s="278" t="str">
        <f t="shared" si="32"/>
        <v>42555TE (T.B.A.)15Dκ16</v>
      </c>
      <c r="AJ1948" s="287">
        <v>42555</v>
      </c>
      <c r="AK1948" s="280" t="s">
        <v>1199</v>
      </c>
      <c r="AL1948" s="281">
        <v>15</v>
      </c>
      <c r="AM1948" s="282" t="s">
        <v>1699</v>
      </c>
      <c r="AN1948" s="283" t="s">
        <v>913</v>
      </c>
      <c r="AO1948" s="283" t="s">
        <v>1640</v>
      </c>
      <c r="AP1948" s="283">
        <v>19</v>
      </c>
      <c r="AQ1948" s="567">
        <v>1947</v>
      </c>
    </row>
    <row r="1949" spans="35:43" x14ac:dyDescent="0.25">
      <c r="AI1949" s="278" t="str">
        <f t="shared" si="32"/>
        <v>42562ITF (JUSTINE)14Sκ18</v>
      </c>
      <c r="AJ1949" s="287">
        <v>42562</v>
      </c>
      <c r="AK1949" s="280" t="s">
        <v>1200</v>
      </c>
      <c r="AL1949" s="281">
        <v>14</v>
      </c>
      <c r="AM1949" s="282" t="s">
        <v>908</v>
      </c>
      <c r="AN1949" s="283" t="s">
        <v>906</v>
      </c>
      <c r="AO1949" s="283" t="s">
        <v>1641</v>
      </c>
      <c r="AP1949" s="283">
        <v>12</v>
      </c>
      <c r="AQ1949" s="567">
        <v>1948</v>
      </c>
    </row>
    <row r="1950" spans="35:43" x14ac:dyDescent="0.25">
      <c r="AI1950" s="278" t="str">
        <f t="shared" si="32"/>
        <v>42562ITF (ΟΑ ΙΩΑΝΝΙΝΩΝ)219Dα18</v>
      </c>
      <c r="AJ1950" s="287">
        <v>42562</v>
      </c>
      <c r="AK1950" s="280" t="s">
        <v>1201</v>
      </c>
      <c r="AL1950" s="281">
        <v>219</v>
      </c>
      <c r="AM1950" s="282" t="s">
        <v>305</v>
      </c>
      <c r="AN1950" s="283" t="s">
        <v>913</v>
      </c>
      <c r="AO1950" s="283" t="s">
        <v>1637</v>
      </c>
      <c r="AP1950" s="283">
        <v>16</v>
      </c>
      <c r="AQ1950" s="567">
        <v>1949</v>
      </c>
    </row>
    <row r="1951" spans="35:43" x14ac:dyDescent="0.25">
      <c r="AI1951" s="278" t="str">
        <f t="shared" si="32"/>
        <v>42562ITF (ΟΑ ΙΩΑΝΝΙΝΩΝ)219Sκ18</v>
      </c>
      <c r="AJ1951" s="287">
        <v>42562</v>
      </c>
      <c r="AK1951" s="280" t="s">
        <v>1201</v>
      </c>
      <c r="AL1951" s="281">
        <v>219</v>
      </c>
      <c r="AM1951" s="282" t="s">
        <v>305</v>
      </c>
      <c r="AN1951" s="283" t="s">
        <v>906</v>
      </c>
      <c r="AO1951" s="283" t="s">
        <v>1641</v>
      </c>
      <c r="AP1951" s="283">
        <v>12</v>
      </c>
      <c r="AQ1951" s="567">
        <v>1950</v>
      </c>
    </row>
    <row r="1952" spans="35:43" x14ac:dyDescent="0.25">
      <c r="AI1952" s="278" t="str">
        <f t="shared" si="32"/>
        <v>42562ITF (ΟΑ ΙΩΑΝΝΙΝΩΝ)219Dκ18</v>
      </c>
      <c r="AJ1952" s="287">
        <v>42562</v>
      </c>
      <c r="AK1952" s="280" t="s">
        <v>1201</v>
      </c>
      <c r="AL1952" s="281">
        <v>219</v>
      </c>
      <c r="AM1952" s="282" t="s">
        <v>305</v>
      </c>
      <c r="AN1952" s="283" t="s">
        <v>913</v>
      </c>
      <c r="AO1952" s="283" t="s">
        <v>1641</v>
      </c>
      <c r="AP1952" s="283">
        <v>20</v>
      </c>
      <c r="AQ1952" s="567">
        <v>1951</v>
      </c>
    </row>
    <row r="1953" spans="35:43" x14ac:dyDescent="0.25">
      <c r="AI1953" s="278" t="str">
        <f t="shared" si="32"/>
        <v>42562TE (DEMA CUP)15Sκ16</v>
      </c>
      <c r="AJ1953" s="287">
        <v>42562</v>
      </c>
      <c r="AK1953" s="280" t="s">
        <v>968</v>
      </c>
      <c r="AL1953" s="281">
        <v>15</v>
      </c>
      <c r="AM1953" s="282" t="s">
        <v>1699</v>
      </c>
      <c r="AN1953" s="283" t="s">
        <v>906</v>
      </c>
      <c r="AO1953" s="283" t="s">
        <v>1640</v>
      </c>
      <c r="AP1953" s="283">
        <v>11</v>
      </c>
      <c r="AQ1953" s="567">
        <v>1952</v>
      </c>
    </row>
    <row r="1954" spans="35:43" x14ac:dyDescent="0.25">
      <c r="AI1954" s="278" t="str">
        <f t="shared" si="32"/>
        <v>42562Ε3β (Α)112Sα12</v>
      </c>
      <c r="AJ1954" s="287">
        <v>42562</v>
      </c>
      <c r="AK1954" s="280" t="s">
        <v>1000</v>
      </c>
      <c r="AL1954" s="281">
        <v>112</v>
      </c>
      <c r="AM1954" s="282" t="s">
        <v>284</v>
      </c>
      <c r="AN1954" s="283" t="s">
        <v>906</v>
      </c>
      <c r="AO1954" s="283" t="s">
        <v>1634</v>
      </c>
      <c r="AP1954" s="283">
        <v>5</v>
      </c>
      <c r="AQ1954" s="567">
        <v>1953</v>
      </c>
    </row>
    <row r="1955" spans="35:43" x14ac:dyDescent="0.25">
      <c r="AI1955" s="278" t="str">
        <f t="shared" si="32"/>
        <v>42562Ε3β (Α)112Sα14</v>
      </c>
      <c r="AJ1955" s="287">
        <v>42562</v>
      </c>
      <c r="AK1955" s="280" t="s">
        <v>1000</v>
      </c>
      <c r="AL1955" s="281">
        <v>112</v>
      </c>
      <c r="AM1955" s="282" t="s">
        <v>284</v>
      </c>
      <c r="AN1955" s="283" t="s">
        <v>906</v>
      </c>
      <c r="AO1955" s="283" t="s">
        <v>1635</v>
      </c>
      <c r="AP1955" s="283">
        <v>6</v>
      </c>
      <c r="AQ1955" s="567">
        <v>1954</v>
      </c>
    </row>
    <row r="1956" spans="35:43" x14ac:dyDescent="0.25">
      <c r="AI1956" s="278" t="str">
        <f t="shared" si="32"/>
        <v>42562Ε3β (Α)112Sκ12</v>
      </c>
      <c r="AJ1956" s="287">
        <v>42562</v>
      </c>
      <c r="AK1956" s="280" t="s">
        <v>1000</v>
      </c>
      <c r="AL1956" s="281">
        <v>112</v>
      </c>
      <c r="AM1956" s="282" t="s">
        <v>284</v>
      </c>
      <c r="AN1956" s="283" t="s">
        <v>906</v>
      </c>
      <c r="AO1956" s="283" t="s">
        <v>1638</v>
      </c>
      <c r="AP1956" s="283">
        <v>9</v>
      </c>
      <c r="AQ1956" s="567">
        <v>1955</v>
      </c>
    </row>
    <row r="1957" spans="35:43" x14ac:dyDescent="0.25">
      <c r="AI1957" s="278" t="str">
        <f t="shared" si="32"/>
        <v>42562Ε3β (Α)112Sκ14</v>
      </c>
      <c r="AJ1957" s="287">
        <v>42562</v>
      </c>
      <c r="AK1957" s="280" t="s">
        <v>1000</v>
      </c>
      <c r="AL1957" s="281">
        <v>112</v>
      </c>
      <c r="AM1957" s="282" t="s">
        <v>284</v>
      </c>
      <c r="AN1957" s="283" t="s">
        <v>906</v>
      </c>
      <c r="AO1957" s="283" t="s">
        <v>1639</v>
      </c>
      <c r="AP1957" s="283">
        <v>10</v>
      </c>
      <c r="AQ1957" s="567">
        <v>1956</v>
      </c>
    </row>
    <row r="1958" spans="35:43" x14ac:dyDescent="0.25">
      <c r="AI1958" s="278" t="str">
        <f t="shared" si="32"/>
        <v>42562Ε3β (Β)154Sα12</v>
      </c>
      <c r="AJ1958" s="287">
        <v>42562</v>
      </c>
      <c r="AK1958" s="280" t="s">
        <v>1001</v>
      </c>
      <c r="AL1958" s="281">
        <v>154</v>
      </c>
      <c r="AM1958" s="282" t="s">
        <v>578</v>
      </c>
      <c r="AN1958" s="283" t="s">
        <v>906</v>
      </c>
      <c r="AO1958" s="283" t="s">
        <v>1634</v>
      </c>
      <c r="AP1958" s="283">
        <v>5</v>
      </c>
      <c r="AQ1958" s="567">
        <v>1957</v>
      </c>
    </row>
    <row r="1959" spans="35:43" x14ac:dyDescent="0.25">
      <c r="AI1959" s="278" t="str">
        <f t="shared" si="32"/>
        <v>42562Ε3β (Β)154Sκ12</v>
      </c>
      <c r="AJ1959" s="287">
        <v>42562</v>
      </c>
      <c r="AK1959" s="280" t="s">
        <v>1001</v>
      </c>
      <c r="AL1959" s="281">
        <v>154</v>
      </c>
      <c r="AM1959" s="282" t="s">
        <v>578</v>
      </c>
      <c r="AN1959" s="283" t="s">
        <v>906</v>
      </c>
      <c r="AO1959" s="283" t="s">
        <v>1638</v>
      </c>
      <c r="AP1959" s="283">
        <v>9</v>
      </c>
      <c r="AQ1959" s="567">
        <v>1960</v>
      </c>
    </row>
    <row r="1960" spans="35:43" x14ac:dyDescent="0.25">
      <c r="AI1960" s="278" t="str">
        <f t="shared" si="32"/>
        <v>42562Ε3β (Β)154Sκ16</v>
      </c>
      <c r="AJ1960" s="287">
        <v>42562</v>
      </c>
      <c r="AK1960" s="280" t="s">
        <v>1001</v>
      </c>
      <c r="AL1960" s="281">
        <v>154</v>
      </c>
      <c r="AM1960" s="282" t="s">
        <v>578</v>
      </c>
      <c r="AN1960" s="283" t="s">
        <v>906</v>
      </c>
      <c r="AO1960" s="283" t="s">
        <v>1640</v>
      </c>
      <c r="AP1960" s="283">
        <v>11</v>
      </c>
      <c r="AQ1960" s="567">
        <v>1962</v>
      </c>
    </row>
    <row r="1961" spans="35:43" x14ac:dyDescent="0.25">
      <c r="AI1961" s="278" t="str">
        <f t="shared" si="32"/>
        <v>42562Ε3β (Β)150Sα14</v>
      </c>
      <c r="AJ1961" s="287">
        <v>42562</v>
      </c>
      <c r="AK1961" s="280" t="s">
        <v>1001</v>
      </c>
      <c r="AL1961" s="281">
        <v>150</v>
      </c>
      <c r="AM1961" s="282" t="s">
        <v>577</v>
      </c>
      <c r="AN1961" s="283" t="s">
        <v>906</v>
      </c>
      <c r="AO1961" s="283" t="s">
        <v>1635</v>
      </c>
      <c r="AP1961" s="283">
        <v>6</v>
      </c>
      <c r="AQ1961" s="567">
        <v>1958</v>
      </c>
    </row>
    <row r="1962" spans="35:43" x14ac:dyDescent="0.25">
      <c r="AI1962" s="278" t="str">
        <f t="shared" si="32"/>
        <v>42562Ε3β (Β)150Sκ14</v>
      </c>
      <c r="AJ1962" s="287">
        <v>42562</v>
      </c>
      <c r="AK1962" s="280" t="s">
        <v>1001</v>
      </c>
      <c r="AL1962" s="281">
        <v>150</v>
      </c>
      <c r="AM1962" s="282" t="s">
        <v>577</v>
      </c>
      <c r="AN1962" s="283" t="s">
        <v>906</v>
      </c>
      <c r="AO1962" s="283" t="s">
        <v>1639</v>
      </c>
      <c r="AP1962" s="283">
        <v>10</v>
      </c>
      <c r="AQ1962" s="567">
        <v>1961</v>
      </c>
    </row>
    <row r="1963" spans="35:43" x14ac:dyDescent="0.25">
      <c r="AI1963" s="278" t="str">
        <f t="shared" si="32"/>
        <v>42562Ε3β (Β)124Sα16</v>
      </c>
      <c r="AJ1963" s="287">
        <v>42562</v>
      </c>
      <c r="AK1963" s="280" t="s">
        <v>1001</v>
      </c>
      <c r="AL1963" s="281">
        <v>124</v>
      </c>
      <c r="AM1963" s="282" t="s">
        <v>127</v>
      </c>
      <c r="AN1963" s="283" t="s">
        <v>906</v>
      </c>
      <c r="AO1963" s="283" t="s">
        <v>1636</v>
      </c>
      <c r="AP1963" s="283">
        <v>7</v>
      </c>
      <c r="AQ1963" s="567">
        <v>1959</v>
      </c>
    </row>
    <row r="1964" spans="35:43" x14ac:dyDescent="0.25">
      <c r="AI1964" s="278" t="str">
        <f t="shared" si="32"/>
        <v>42562Ε3β (Γ)185Sα12</v>
      </c>
      <c r="AJ1964" s="287">
        <v>42562</v>
      </c>
      <c r="AK1964" s="280" t="s">
        <v>1002</v>
      </c>
      <c r="AL1964" s="281">
        <v>185</v>
      </c>
      <c r="AM1964" s="282" t="s">
        <v>289</v>
      </c>
      <c r="AN1964" s="283" t="s">
        <v>906</v>
      </c>
      <c r="AO1964" s="283" t="s">
        <v>1634</v>
      </c>
      <c r="AP1964" s="283">
        <v>5</v>
      </c>
      <c r="AQ1964" s="567">
        <v>1963</v>
      </c>
    </row>
    <row r="1965" spans="35:43" x14ac:dyDescent="0.25">
      <c r="AI1965" s="278" t="str">
        <f t="shared" si="32"/>
        <v>42562Ε3β (Γ)185Sα14</v>
      </c>
      <c r="AJ1965" s="287">
        <v>42562</v>
      </c>
      <c r="AK1965" s="280" t="s">
        <v>1002</v>
      </c>
      <c r="AL1965" s="281">
        <v>185</v>
      </c>
      <c r="AM1965" s="282" t="s">
        <v>289</v>
      </c>
      <c r="AN1965" s="283" t="s">
        <v>906</v>
      </c>
      <c r="AO1965" s="283" t="s">
        <v>1635</v>
      </c>
      <c r="AP1965" s="283">
        <v>6</v>
      </c>
      <c r="AQ1965" s="567">
        <v>1964</v>
      </c>
    </row>
    <row r="1966" spans="35:43" x14ac:dyDescent="0.25">
      <c r="AI1966" s="278" t="str">
        <f t="shared" si="32"/>
        <v>42562Ε3β (Γ)185Sκ12</v>
      </c>
      <c r="AJ1966" s="287">
        <v>42562</v>
      </c>
      <c r="AK1966" s="280" t="s">
        <v>1002</v>
      </c>
      <c r="AL1966" s="281">
        <v>185</v>
      </c>
      <c r="AM1966" s="282" t="s">
        <v>289</v>
      </c>
      <c r="AN1966" s="283" t="s">
        <v>906</v>
      </c>
      <c r="AO1966" s="283" t="s">
        <v>1638</v>
      </c>
      <c r="AP1966" s="283">
        <v>9</v>
      </c>
      <c r="AQ1966" s="567">
        <v>1965</v>
      </c>
    </row>
    <row r="1967" spans="35:43" x14ac:dyDescent="0.25">
      <c r="AI1967" s="278" t="str">
        <f t="shared" si="32"/>
        <v>42562Ε3β (Γ)185Sκ14</v>
      </c>
      <c r="AJ1967" s="287">
        <v>42562</v>
      </c>
      <c r="AK1967" s="280" t="s">
        <v>1002</v>
      </c>
      <c r="AL1967" s="281">
        <v>185</v>
      </c>
      <c r="AM1967" s="282" t="s">
        <v>289</v>
      </c>
      <c r="AN1967" s="283" t="s">
        <v>906</v>
      </c>
      <c r="AO1967" s="283" t="s">
        <v>1639</v>
      </c>
      <c r="AP1967" s="283">
        <v>10</v>
      </c>
      <c r="AQ1967" s="567">
        <v>1966</v>
      </c>
    </row>
    <row r="1968" spans="35:43" x14ac:dyDescent="0.25">
      <c r="AI1968" s="278" t="str">
        <f t="shared" si="32"/>
        <v>42562Ε3β (Γ)185Sκ16</v>
      </c>
      <c r="AJ1968" s="287">
        <v>42562</v>
      </c>
      <c r="AK1968" s="280" t="s">
        <v>1002</v>
      </c>
      <c r="AL1968" s="281">
        <v>185</v>
      </c>
      <c r="AM1968" s="282" t="s">
        <v>289</v>
      </c>
      <c r="AN1968" s="283" t="s">
        <v>906</v>
      </c>
      <c r="AO1968" s="283" t="s">
        <v>1640</v>
      </c>
      <c r="AP1968" s="283">
        <v>11</v>
      </c>
      <c r="AQ1968" s="567">
        <v>1967</v>
      </c>
    </row>
    <row r="1969" spans="35:43" x14ac:dyDescent="0.25">
      <c r="AI1969" s="278" t="str">
        <f t="shared" si="32"/>
        <v>42562Ε3β (Δ)219Sα12</v>
      </c>
      <c r="AJ1969" s="287">
        <v>42562</v>
      </c>
      <c r="AK1969" s="280" t="s">
        <v>1003</v>
      </c>
      <c r="AL1969" s="281">
        <v>219</v>
      </c>
      <c r="AM1969" s="282" t="s">
        <v>305</v>
      </c>
      <c r="AN1969" s="283" t="s">
        <v>906</v>
      </c>
      <c r="AO1969" s="283" t="s">
        <v>1634</v>
      </c>
      <c r="AP1969" s="283">
        <v>5</v>
      </c>
      <c r="AQ1969" s="567">
        <v>1968</v>
      </c>
    </row>
    <row r="1970" spans="35:43" x14ac:dyDescent="0.25">
      <c r="AI1970" s="278" t="str">
        <f t="shared" si="32"/>
        <v>42562Ε3β (Δ)219Sα14</v>
      </c>
      <c r="AJ1970" s="287">
        <v>42562</v>
      </c>
      <c r="AK1970" s="280" t="s">
        <v>1003</v>
      </c>
      <c r="AL1970" s="281">
        <v>219</v>
      </c>
      <c r="AM1970" s="282" t="s">
        <v>305</v>
      </c>
      <c r="AN1970" s="283" t="s">
        <v>906</v>
      </c>
      <c r="AO1970" s="283" t="s">
        <v>1635</v>
      </c>
      <c r="AP1970" s="283">
        <v>6</v>
      </c>
      <c r="AQ1970" s="567">
        <v>1969</v>
      </c>
    </row>
    <row r="1971" spans="35:43" x14ac:dyDescent="0.25">
      <c r="AI1971" s="278" t="str">
        <f t="shared" si="32"/>
        <v>42562Ε3β (Δ)219Sα16</v>
      </c>
      <c r="AJ1971" s="287">
        <v>42562</v>
      </c>
      <c r="AK1971" s="280" t="s">
        <v>1003</v>
      </c>
      <c r="AL1971" s="281">
        <v>219</v>
      </c>
      <c r="AM1971" s="282" t="s">
        <v>305</v>
      </c>
      <c r="AN1971" s="283" t="s">
        <v>906</v>
      </c>
      <c r="AO1971" s="283" t="s">
        <v>1636</v>
      </c>
      <c r="AP1971" s="283">
        <v>7</v>
      </c>
      <c r="AQ1971" s="567">
        <v>1970</v>
      </c>
    </row>
    <row r="1972" spans="35:43" x14ac:dyDescent="0.25">
      <c r="AI1972" s="278" t="str">
        <f t="shared" si="32"/>
        <v>42562Ε3β (Δ)219Sκ12</v>
      </c>
      <c r="AJ1972" s="287">
        <v>42562</v>
      </c>
      <c r="AK1972" s="280" t="s">
        <v>1003</v>
      </c>
      <c r="AL1972" s="281">
        <v>219</v>
      </c>
      <c r="AM1972" s="282" t="s">
        <v>305</v>
      </c>
      <c r="AN1972" s="283" t="s">
        <v>906</v>
      </c>
      <c r="AO1972" s="283" t="s">
        <v>1638</v>
      </c>
      <c r="AP1972" s="283">
        <v>9</v>
      </c>
      <c r="AQ1972" s="567">
        <v>1971</v>
      </c>
    </row>
    <row r="1973" spans="35:43" x14ac:dyDescent="0.25">
      <c r="AI1973" s="278" t="str">
        <f t="shared" si="32"/>
        <v>42562Ε3β (Δ)219Sκ14</v>
      </c>
      <c r="AJ1973" s="287">
        <v>42562</v>
      </c>
      <c r="AK1973" s="280" t="s">
        <v>1003</v>
      </c>
      <c r="AL1973" s="281">
        <v>219</v>
      </c>
      <c r="AM1973" s="282" t="s">
        <v>305</v>
      </c>
      <c r="AN1973" s="283" t="s">
        <v>906</v>
      </c>
      <c r="AO1973" s="283" t="s">
        <v>1639</v>
      </c>
      <c r="AP1973" s="283">
        <v>10</v>
      </c>
      <c r="AQ1973" s="567">
        <v>1972</v>
      </c>
    </row>
    <row r="1974" spans="35:43" x14ac:dyDescent="0.25">
      <c r="AI1974" s="278" t="str">
        <f t="shared" si="32"/>
        <v>42562Ε3β (Ε)245Sα12</v>
      </c>
      <c r="AJ1974" s="287">
        <v>42562</v>
      </c>
      <c r="AK1974" s="280" t="s">
        <v>1004</v>
      </c>
      <c r="AL1974" s="281">
        <v>245</v>
      </c>
      <c r="AM1974" s="282" t="s">
        <v>330</v>
      </c>
      <c r="AN1974" s="283" t="s">
        <v>906</v>
      </c>
      <c r="AO1974" s="283" t="s">
        <v>1634</v>
      </c>
      <c r="AP1974" s="283">
        <v>5</v>
      </c>
      <c r="AQ1974" s="567">
        <v>1973</v>
      </c>
    </row>
    <row r="1975" spans="35:43" x14ac:dyDescent="0.25">
      <c r="AI1975" s="278" t="str">
        <f t="shared" si="32"/>
        <v>42562Ε3β (Ε)245Sα14</v>
      </c>
      <c r="AJ1975" s="287">
        <v>42562</v>
      </c>
      <c r="AK1975" s="280" t="s">
        <v>1004</v>
      </c>
      <c r="AL1975" s="281">
        <v>245</v>
      </c>
      <c r="AM1975" s="282" t="s">
        <v>330</v>
      </c>
      <c r="AN1975" s="283" t="s">
        <v>906</v>
      </c>
      <c r="AO1975" s="283" t="s">
        <v>1635</v>
      </c>
      <c r="AP1975" s="283">
        <v>6</v>
      </c>
      <c r="AQ1975" s="567">
        <v>1974</v>
      </c>
    </row>
    <row r="1976" spans="35:43" x14ac:dyDescent="0.25">
      <c r="AI1976" s="278" t="str">
        <f t="shared" si="32"/>
        <v>42562Ε3β (Ε)245Sα16</v>
      </c>
      <c r="AJ1976" s="287">
        <v>42562</v>
      </c>
      <c r="AK1976" s="280" t="s">
        <v>1004</v>
      </c>
      <c r="AL1976" s="281">
        <v>245</v>
      </c>
      <c r="AM1976" s="282" t="s">
        <v>330</v>
      </c>
      <c r="AN1976" s="283" t="s">
        <v>906</v>
      </c>
      <c r="AO1976" s="283" t="s">
        <v>1636</v>
      </c>
      <c r="AP1976" s="283">
        <v>7</v>
      </c>
      <c r="AQ1976" s="567">
        <v>1975</v>
      </c>
    </row>
    <row r="1977" spans="35:43" x14ac:dyDescent="0.25">
      <c r="AI1977" s="278" t="str">
        <f t="shared" si="32"/>
        <v>42562Ε3β (Ε)245Sκ12</v>
      </c>
      <c r="AJ1977" s="287">
        <v>42562</v>
      </c>
      <c r="AK1977" s="280" t="s">
        <v>1004</v>
      </c>
      <c r="AL1977" s="281">
        <v>245</v>
      </c>
      <c r="AM1977" s="282" t="s">
        <v>330</v>
      </c>
      <c r="AN1977" s="283" t="s">
        <v>906</v>
      </c>
      <c r="AO1977" s="283" t="s">
        <v>1638</v>
      </c>
      <c r="AP1977" s="283">
        <v>9</v>
      </c>
      <c r="AQ1977" s="567">
        <v>1976</v>
      </c>
    </row>
    <row r="1978" spans="35:43" x14ac:dyDescent="0.25">
      <c r="AI1978" s="278" t="str">
        <f t="shared" si="32"/>
        <v>42562Ε3β (Ε)245Sκ14</v>
      </c>
      <c r="AJ1978" s="287">
        <v>42562</v>
      </c>
      <c r="AK1978" s="280" t="s">
        <v>1004</v>
      </c>
      <c r="AL1978" s="281">
        <v>245</v>
      </c>
      <c r="AM1978" s="282" t="s">
        <v>330</v>
      </c>
      <c r="AN1978" s="283" t="s">
        <v>906</v>
      </c>
      <c r="AO1978" s="283" t="s">
        <v>1639</v>
      </c>
      <c r="AP1978" s="283">
        <v>10</v>
      </c>
      <c r="AQ1978" s="567">
        <v>1977</v>
      </c>
    </row>
    <row r="1979" spans="35:43" x14ac:dyDescent="0.25">
      <c r="AI1979" s="278" t="str">
        <f t="shared" si="32"/>
        <v>42562Ε3β (Ζ)307Sα12</v>
      </c>
      <c r="AJ1979" s="287">
        <v>42562</v>
      </c>
      <c r="AK1979" s="280" t="s">
        <v>1005</v>
      </c>
      <c r="AL1979" s="281">
        <v>307</v>
      </c>
      <c r="AM1979" s="282" t="s">
        <v>342</v>
      </c>
      <c r="AN1979" s="283" t="s">
        <v>906</v>
      </c>
      <c r="AO1979" s="283" t="s">
        <v>1634</v>
      </c>
      <c r="AP1979" s="283">
        <v>5</v>
      </c>
      <c r="AQ1979" s="567">
        <v>1978</v>
      </c>
    </row>
    <row r="1980" spans="35:43" x14ac:dyDescent="0.25">
      <c r="AI1980" s="278" t="str">
        <f t="shared" si="32"/>
        <v>42562Ε3β (Ζ)307Sα14</v>
      </c>
      <c r="AJ1980" s="287">
        <v>42562</v>
      </c>
      <c r="AK1980" s="280" t="s">
        <v>1005</v>
      </c>
      <c r="AL1980" s="281">
        <v>307</v>
      </c>
      <c r="AM1980" s="282" t="s">
        <v>342</v>
      </c>
      <c r="AN1980" s="283" t="s">
        <v>906</v>
      </c>
      <c r="AO1980" s="283" t="s">
        <v>1635</v>
      </c>
      <c r="AP1980" s="283">
        <v>6</v>
      </c>
      <c r="AQ1980" s="567">
        <v>1979</v>
      </c>
    </row>
    <row r="1981" spans="35:43" x14ac:dyDescent="0.25">
      <c r="AI1981" s="278" t="str">
        <f t="shared" si="32"/>
        <v>42562Ε3β (Ζ)307Sκ12</v>
      </c>
      <c r="AJ1981" s="287">
        <v>42562</v>
      </c>
      <c r="AK1981" s="280" t="s">
        <v>1005</v>
      </c>
      <c r="AL1981" s="281">
        <v>307</v>
      </c>
      <c r="AM1981" s="282" t="s">
        <v>342</v>
      </c>
      <c r="AN1981" s="283" t="s">
        <v>906</v>
      </c>
      <c r="AO1981" s="283" t="s">
        <v>1638</v>
      </c>
      <c r="AP1981" s="283">
        <v>9</v>
      </c>
      <c r="AQ1981" s="567">
        <v>1981</v>
      </c>
    </row>
    <row r="1982" spans="35:43" x14ac:dyDescent="0.25">
      <c r="AI1982" s="278" t="str">
        <f t="shared" si="32"/>
        <v>42562Ε3β (Ζ)307Sκ14</v>
      </c>
      <c r="AJ1982" s="287">
        <v>42562</v>
      </c>
      <c r="AK1982" s="280" t="s">
        <v>1005</v>
      </c>
      <c r="AL1982" s="281">
        <v>307</v>
      </c>
      <c r="AM1982" s="282" t="s">
        <v>342</v>
      </c>
      <c r="AN1982" s="283" t="s">
        <v>906</v>
      </c>
      <c r="AO1982" s="283" t="s">
        <v>1639</v>
      </c>
      <c r="AP1982" s="283">
        <v>10</v>
      </c>
      <c r="AQ1982" s="567">
        <v>1982</v>
      </c>
    </row>
    <row r="1983" spans="35:43" x14ac:dyDescent="0.25">
      <c r="AI1983" s="278" t="str">
        <f t="shared" si="32"/>
        <v>42562Ε3β (Ζ)299Sα16</v>
      </c>
      <c r="AJ1983" s="287">
        <v>42562</v>
      </c>
      <c r="AK1983" s="280" t="s">
        <v>1005</v>
      </c>
      <c r="AL1983" s="281">
        <v>299</v>
      </c>
      <c r="AM1983" s="282" t="s">
        <v>174</v>
      </c>
      <c r="AN1983" s="283" t="s">
        <v>906</v>
      </c>
      <c r="AO1983" s="283" t="s">
        <v>1636</v>
      </c>
      <c r="AP1983" s="283">
        <v>7</v>
      </c>
      <c r="AQ1983" s="567">
        <v>1980</v>
      </c>
    </row>
    <row r="1984" spans="35:43" x14ac:dyDescent="0.25">
      <c r="AI1984" s="278" t="str">
        <f t="shared" si="32"/>
        <v>42562Ε3β (Η)363Sα12</v>
      </c>
      <c r="AJ1984" s="287">
        <v>42562</v>
      </c>
      <c r="AK1984" s="280" t="s">
        <v>1006</v>
      </c>
      <c r="AL1984" s="281">
        <v>363</v>
      </c>
      <c r="AM1984" s="282" t="s">
        <v>382</v>
      </c>
      <c r="AN1984" s="283" t="s">
        <v>906</v>
      </c>
      <c r="AO1984" s="283" t="s">
        <v>1634</v>
      </c>
      <c r="AP1984" s="283">
        <v>5</v>
      </c>
      <c r="AQ1984" s="567">
        <v>1983</v>
      </c>
    </row>
    <row r="1985" spans="35:43" x14ac:dyDescent="0.25">
      <c r="AI1985" s="278" t="str">
        <f t="shared" si="32"/>
        <v>42562Ε3β (Η)363Sα14</v>
      </c>
      <c r="AJ1985" s="287">
        <v>42562</v>
      </c>
      <c r="AK1985" s="280" t="s">
        <v>1006</v>
      </c>
      <c r="AL1985" s="281">
        <v>363</v>
      </c>
      <c r="AM1985" s="282" t="s">
        <v>382</v>
      </c>
      <c r="AN1985" s="283" t="s">
        <v>906</v>
      </c>
      <c r="AO1985" s="283" t="s">
        <v>1635</v>
      </c>
      <c r="AP1985" s="283">
        <v>6</v>
      </c>
      <c r="AQ1985" s="567">
        <v>1984</v>
      </c>
    </row>
    <row r="1986" spans="35:43" x14ac:dyDescent="0.25">
      <c r="AI1986" s="278" t="str">
        <f t="shared" si="32"/>
        <v>42562Ε3β (Η)363Sα16</v>
      </c>
      <c r="AJ1986" s="287">
        <v>42562</v>
      </c>
      <c r="AK1986" s="280" t="s">
        <v>1006</v>
      </c>
      <c r="AL1986" s="281">
        <v>363</v>
      </c>
      <c r="AM1986" s="282" t="s">
        <v>382</v>
      </c>
      <c r="AN1986" s="283" t="s">
        <v>906</v>
      </c>
      <c r="AO1986" s="283" t="s">
        <v>1636</v>
      </c>
      <c r="AP1986" s="283">
        <v>7</v>
      </c>
      <c r="AQ1986" s="567">
        <v>1985</v>
      </c>
    </row>
    <row r="1987" spans="35:43" x14ac:dyDescent="0.25">
      <c r="AI1987" s="278" t="str">
        <f t="shared" ref="AI1987:AI2050" si="33">AJ1987&amp;AK1987&amp;AL1987&amp;AN1987&amp;AO1987</f>
        <v>42562Ε3β (Η)363Sκ12</v>
      </c>
      <c r="AJ1987" s="287">
        <v>42562</v>
      </c>
      <c r="AK1987" s="280" t="s">
        <v>1006</v>
      </c>
      <c r="AL1987" s="281">
        <v>363</v>
      </c>
      <c r="AM1987" s="282" t="s">
        <v>382</v>
      </c>
      <c r="AN1987" s="283" t="s">
        <v>906</v>
      </c>
      <c r="AO1987" s="283" t="s">
        <v>1638</v>
      </c>
      <c r="AP1987" s="283">
        <v>9</v>
      </c>
      <c r="AQ1987" s="567">
        <v>1986</v>
      </c>
    </row>
    <row r="1988" spans="35:43" x14ac:dyDescent="0.25">
      <c r="AI1988" s="278" t="str">
        <f t="shared" si="33"/>
        <v>42562Ε3β (Η)363Sκ14</v>
      </c>
      <c r="AJ1988" s="287">
        <v>42562</v>
      </c>
      <c r="AK1988" s="280" t="s">
        <v>1006</v>
      </c>
      <c r="AL1988" s="281">
        <v>363</v>
      </c>
      <c r="AM1988" s="282" t="s">
        <v>382</v>
      </c>
      <c r="AN1988" s="283" t="s">
        <v>906</v>
      </c>
      <c r="AO1988" s="283" t="s">
        <v>1639</v>
      </c>
      <c r="AP1988" s="283">
        <v>10</v>
      </c>
      <c r="AQ1988" s="567">
        <v>1987</v>
      </c>
    </row>
    <row r="1989" spans="35:43" x14ac:dyDescent="0.25">
      <c r="AI1989" s="278" t="str">
        <f t="shared" si="33"/>
        <v>42562Ε3β (Θ)398Sα12</v>
      </c>
      <c r="AJ1989" s="287">
        <v>42562</v>
      </c>
      <c r="AK1989" s="280" t="s">
        <v>1007</v>
      </c>
      <c r="AL1989" s="281">
        <v>398</v>
      </c>
      <c r="AM1989" s="282" t="s">
        <v>337</v>
      </c>
      <c r="AN1989" s="283" t="s">
        <v>906</v>
      </c>
      <c r="AO1989" s="283" t="s">
        <v>1634</v>
      </c>
      <c r="AP1989" s="283">
        <v>5</v>
      </c>
      <c r="AQ1989" s="567">
        <v>1988</v>
      </c>
    </row>
    <row r="1990" spans="35:43" x14ac:dyDescent="0.25">
      <c r="AI1990" s="278" t="str">
        <f t="shared" si="33"/>
        <v>42562Ε3β (Θ)398Sα14</v>
      </c>
      <c r="AJ1990" s="287">
        <v>42562</v>
      </c>
      <c r="AK1990" s="280" t="s">
        <v>1007</v>
      </c>
      <c r="AL1990" s="281">
        <v>398</v>
      </c>
      <c r="AM1990" s="282" t="s">
        <v>337</v>
      </c>
      <c r="AN1990" s="283" t="s">
        <v>906</v>
      </c>
      <c r="AO1990" s="283" t="s">
        <v>1635</v>
      </c>
      <c r="AP1990" s="283">
        <v>6</v>
      </c>
      <c r="AQ1990" s="567">
        <v>1989</v>
      </c>
    </row>
    <row r="1991" spans="35:43" x14ac:dyDescent="0.25">
      <c r="AI1991" s="278" t="str">
        <f t="shared" si="33"/>
        <v>42562Ε3β (Θ)398Sα16</v>
      </c>
      <c r="AJ1991" s="287">
        <v>42562</v>
      </c>
      <c r="AK1991" s="280" t="s">
        <v>1007</v>
      </c>
      <c r="AL1991" s="281">
        <v>398</v>
      </c>
      <c r="AM1991" s="282" t="s">
        <v>337</v>
      </c>
      <c r="AN1991" s="283" t="s">
        <v>906</v>
      </c>
      <c r="AO1991" s="283" t="s">
        <v>1636</v>
      </c>
      <c r="AP1991" s="283">
        <v>7</v>
      </c>
      <c r="AQ1991" s="567">
        <v>1990</v>
      </c>
    </row>
    <row r="1992" spans="35:43" x14ac:dyDescent="0.25">
      <c r="AI1992" s="278" t="str">
        <f t="shared" si="33"/>
        <v>42562Ε3β (Θ)398Sκ12</v>
      </c>
      <c r="AJ1992" s="287">
        <v>42562</v>
      </c>
      <c r="AK1992" s="280" t="s">
        <v>1007</v>
      </c>
      <c r="AL1992" s="281">
        <v>398</v>
      </c>
      <c r="AM1992" s="282" t="s">
        <v>337</v>
      </c>
      <c r="AN1992" s="283" t="s">
        <v>906</v>
      </c>
      <c r="AO1992" s="283" t="s">
        <v>1638</v>
      </c>
      <c r="AP1992" s="283">
        <v>9</v>
      </c>
      <c r="AQ1992" s="567">
        <v>1991</v>
      </c>
    </row>
    <row r="1993" spans="35:43" x14ac:dyDescent="0.25">
      <c r="AI1993" s="278" t="str">
        <f t="shared" si="33"/>
        <v>42562Ε3β (Θ)398Sκ14</v>
      </c>
      <c r="AJ1993" s="287">
        <v>42562</v>
      </c>
      <c r="AK1993" s="280" t="s">
        <v>1007</v>
      </c>
      <c r="AL1993" s="281">
        <v>398</v>
      </c>
      <c r="AM1993" s="282" t="s">
        <v>337</v>
      </c>
      <c r="AN1993" s="283" t="s">
        <v>906</v>
      </c>
      <c r="AO1993" s="283" t="s">
        <v>1639</v>
      </c>
      <c r="AP1993" s="283">
        <v>10</v>
      </c>
      <c r="AQ1993" s="567">
        <v>1992</v>
      </c>
    </row>
    <row r="1994" spans="35:43" x14ac:dyDescent="0.25">
      <c r="AI1994" s="278" t="str">
        <f t="shared" si="33"/>
        <v>42562Ε3β (Θ)398Sκ16</v>
      </c>
      <c r="AJ1994" s="287">
        <v>42562</v>
      </c>
      <c r="AK1994" s="280" t="s">
        <v>1007</v>
      </c>
      <c r="AL1994" s="281">
        <v>398</v>
      </c>
      <c r="AM1994" s="282" t="s">
        <v>337</v>
      </c>
      <c r="AN1994" s="283" t="s">
        <v>906</v>
      </c>
      <c r="AO1994" s="283" t="s">
        <v>1640</v>
      </c>
      <c r="AP1994" s="283">
        <v>11</v>
      </c>
      <c r="AQ1994" s="567">
        <v>1993</v>
      </c>
    </row>
    <row r="1995" spans="35:43" x14ac:dyDescent="0.25">
      <c r="AI1995" s="278" t="str">
        <f t="shared" si="33"/>
        <v>42562Ε3β (ΙΑ)436Sα12</v>
      </c>
      <c r="AJ1995" s="287">
        <v>42562</v>
      </c>
      <c r="AK1995" s="280" t="s">
        <v>1008</v>
      </c>
      <c r="AL1995" s="281">
        <v>436</v>
      </c>
      <c r="AM1995" s="282" t="s">
        <v>297</v>
      </c>
      <c r="AN1995" s="283" t="s">
        <v>906</v>
      </c>
      <c r="AO1995" s="283" t="s">
        <v>1634</v>
      </c>
      <c r="AP1995" s="283">
        <v>5</v>
      </c>
      <c r="AQ1995" s="567">
        <v>1994</v>
      </c>
    </row>
    <row r="1996" spans="35:43" x14ac:dyDescent="0.25">
      <c r="AI1996" s="278" t="str">
        <f t="shared" si="33"/>
        <v>42562Ε3β (ΙΑ)436Sα14</v>
      </c>
      <c r="AJ1996" s="287">
        <v>42562</v>
      </c>
      <c r="AK1996" s="280" t="s">
        <v>1008</v>
      </c>
      <c r="AL1996" s="281">
        <v>436</v>
      </c>
      <c r="AM1996" s="282" t="s">
        <v>297</v>
      </c>
      <c r="AN1996" s="283" t="s">
        <v>906</v>
      </c>
      <c r="AO1996" s="283" t="s">
        <v>1635</v>
      </c>
      <c r="AP1996" s="283">
        <v>6</v>
      </c>
      <c r="AQ1996" s="567">
        <v>1995</v>
      </c>
    </row>
    <row r="1997" spans="35:43" x14ac:dyDescent="0.25">
      <c r="AI1997" s="278" t="str">
        <f t="shared" si="33"/>
        <v>42562Ε3β (ΙΑ)436Sα16</v>
      </c>
      <c r="AJ1997" s="287">
        <v>42562</v>
      </c>
      <c r="AK1997" s="280" t="s">
        <v>1008</v>
      </c>
      <c r="AL1997" s="281">
        <v>436</v>
      </c>
      <c r="AM1997" s="282" t="s">
        <v>297</v>
      </c>
      <c r="AN1997" s="283" t="s">
        <v>906</v>
      </c>
      <c r="AO1997" s="283" t="s">
        <v>1636</v>
      </c>
      <c r="AP1997" s="283">
        <v>7</v>
      </c>
      <c r="AQ1997" s="567">
        <v>1996</v>
      </c>
    </row>
    <row r="1998" spans="35:43" x14ac:dyDescent="0.25">
      <c r="AI1998" s="278" t="str">
        <f t="shared" si="33"/>
        <v>42562Ε3β (ΙΑ)436Sκ12</v>
      </c>
      <c r="AJ1998" s="287">
        <v>42562</v>
      </c>
      <c r="AK1998" s="280" t="s">
        <v>1008</v>
      </c>
      <c r="AL1998" s="281">
        <v>436</v>
      </c>
      <c r="AM1998" s="282" t="s">
        <v>297</v>
      </c>
      <c r="AN1998" s="283" t="s">
        <v>906</v>
      </c>
      <c r="AO1998" s="283" t="s">
        <v>1638</v>
      </c>
      <c r="AP1998" s="283">
        <v>9</v>
      </c>
      <c r="AQ1998" s="567">
        <v>1997</v>
      </c>
    </row>
    <row r="1999" spans="35:43" x14ac:dyDescent="0.25">
      <c r="AI1999" s="278" t="str">
        <f t="shared" si="33"/>
        <v>42562Ε3β (ΙΑ)436Sκ14</v>
      </c>
      <c r="AJ1999" s="287">
        <v>42562</v>
      </c>
      <c r="AK1999" s="280" t="s">
        <v>1008</v>
      </c>
      <c r="AL1999" s="281">
        <v>436</v>
      </c>
      <c r="AM1999" s="282" t="s">
        <v>297</v>
      </c>
      <c r="AN1999" s="283" t="s">
        <v>906</v>
      </c>
      <c r="AO1999" s="283" t="s">
        <v>1639</v>
      </c>
      <c r="AP1999" s="283">
        <v>10</v>
      </c>
      <c r="AQ1999" s="567">
        <v>1998</v>
      </c>
    </row>
    <row r="2000" spans="35:43" x14ac:dyDescent="0.25">
      <c r="AI2000" s="278" t="str">
        <f t="shared" si="33"/>
        <v>42562Ε3β (ΙΑ)436Sκ16</v>
      </c>
      <c r="AJ2000" s="287">
        <v>42562</v>
      </c>
      <c r="AK2000" s="280" t="s">
        <v>1008</v>
      </c>
      <c r="AL2000" s="281">
        <v>436</v>
      </c>
      <c r="AM2000" s="282" t="s">
        <v>297</v>
      </c>
      <c r="AN2000" s="283" t="s">
        <v>906</v>
      </c>
      <c r="AO2000" s="283" t="s">
        <v>1640</v>
      </c>
      <c r="AP2000" s="283">
        <v>11</v>
      </c>
      <c r="AQ2000" s="567">
        <v>1999</v>
      </c>
    </row>
    <row r="2001" spans="35:43" x14ac:dyDescent="0.25">
      <c r="AI2001" s="278" t="str">
        <f t="shared" si="33"/>
        <v>42562Ε3β (ΣΤ)260Sα12</v>
      </c>
      <c r="AJ2001" s="287">
        <v>42562</v>
      </c>
      <c r="AK2001" s="280" t="s">
        <v>1009</v>
      </c>
      <c r="AL2001" s="281">
        <v>260</v>
      </c>
      <c r="AM2001" s="282" t="s">
        <v>144</v>
      </c>
      <c r="AN2001" s="283" t="s">
        <v>906</v>
      </c>
      <c r="AO2001" s="283" t="s">
        <v>1634</v>
      </c>
      <c r="AP2001" s="283">
        <v>5</v>
      </c>
      <c r="AQ2001" s="567">
        <v>2000</v>
      </c>
    </row>
    <row r="2002" spans="35:43" x14ac:dyDescent="0.25">
      <c r="AI2002" s="278" t="str">
        <f t="shared" si="33"/>
        <v>42562Ε3β (ΣΤ)260Sα16</v>
      </c>
      <c r="AJ2002" s="287">
        <v>42562</v>
      </c>
      <c r="AK2002" s="280" t="s">
        <v>1009</v>
      </c>
      <c r="AL2002" s="281">
        <v>260</v>
      </c>
      <c r="AM2002" s="282" t="s">
        <v>144</v>
      </c>
      <c r="AN2002" s="283" t="s">
        <v>906</v>
      </c>
      <c r="AO2002" s="283" t="s">
        <v>1636</v>
      </c>
      <c r="AP2002" s="283">
        <v>7</v>
      </c>
      <c r="AQ2002" s="567">
        <v>2002</v>
      </c>
    </row>
    <row r="2003" spans="35:43" x14ac:dyDescent="0.25">
      <c r="AI2003" s="278" t="str">
        <f t="shared" si="33"/>
        <v>42562Ε3β (ΣΤ)260Sκ12</v>
      </c>
      <c r="AJ2003" s="287">
        <v>42562</v>
      </c>
      <c r="AK2003" s="280" t="s">
        <v>1009</v>
      </c>
      <c r="AL2003" s="281">
        <v>260</v>
      </c>
      <c r="AM2003" s="282" t="s">
        <v>144</v>
      </c>
      <c r="AN2003" s="283" t="s">
        <v>906</v>
      </c>
      <c r="AO2003" s="283" t="s">
        <v>1638</v>
      </c>
      <c r="AP2003" s="283">
        <v>9</v>
      </c>
      <c r="AQ2003" s="567">
        <v>2003</v>
      </c>
    </row>
    <row r="2004" spans="35:43" x14ac:dyDescent="0.25">
      <c r="AI2004" s="278" t="str">
        <f t="shared" si="33"/>
        <v>42562Ε3β (ΣΤ)292Sα14</v>
      </c>
      <c r="AJ2004" s="287">
        <v>42562</v>
      </c>
      <c r="AK2004" s="280" t="s">
        <v>1009</v>
      </c>
      <c r="AL2004" s="281">
        <v>292</v>
      </c>
      <c r="AM2004" s="282" t="s">
        <v>373</v>
      </c>
      <c r="AN2004" s="283" t="s">
        <v>906</v>
      </c>
      <c r="AO2004" s="283" t="s">
        <v>1635</v>
      </c>
      <c r="AP2004" s="283">
        <v>6</v>
      </c>
      <c r="AQ2004" s="567">
        <v>2001</v>
      </c>
    </row>
    <row r="2005" spans="35:43" x14ac:dyDescent="0.25">
      <c r="AI2005" s="278" t="str">
        <f t="shared" si="33"/>
        <v>42562Ε3β (ΣΤ)292Sκ14</v>
      </c>
      <c r="AJ2005" s="287">
        <v>42562</v>
      </c>
      <c r="AK2005" s="280" t="s">
        <v>1009</v>
      </c>
      <c r="AL2005" s="281">
        <v>292</v>
      </c>
      <c r="AM2005" s="282" t="s">
        <v>373</v>
      </c>
      <c r="AN2005" s="283" t="s">
        <v>906</v>
      </c>
      <c r="AO2005" s="283" t="s">
        <v>1639</v>
      </c>
      <c r="AP2005" s="283">
        <v>10</v>
      </c>
      <c r="AQ2005" s="567">
        <v>2004</v>
      </c>
    </row>
    <row r="2006" spans="35:43" x14ac:dyDescent="0.25">
      <c r="AI2006" s="278" t="str">
        <f t="shared" si="33"/>
        <v>42569ITF (EUROPEAN J)14Dκ18</v>
      </c>
      <c r="AJ2006" s="287">
        <v>42569</v>
      </c>
      <c r="AK2006" s="280" t="s">
        <v>1202</v>
      </c>
      <c r="AL2006" s="281">
        <v>14</v>
      </c>
      <c r="AM2006" s="282" t="s">
        <v>908</v>
      </c>
      <c r="AN2006" s="283" t="s">
        <v>913</v>
      </c>
      <c r="AO2006" s="283" t="s">
        <v>1641</v>
      </c>
      <c r="AP2006" s="283">
        <v>20</v>
      </c>
      <c r="AQ2006" s="567">
        <v>2005</v>
      </c>
    </row>
    <row r="2007" spans="35:43" x14ac:dyDescent="0.25">
      <c r="AI2007" s="278" t="str">
        <f t="shared" si="33"/>
        <v>42569TE (EUROPEAN J)15Sα14</v>
      </c>
      <c r="AJ2007" s="287">
        <v>42569</v>
      </c>
      <c r="AK2007" s="280" t="s">
        <v>1203</v>
      </c>
      <c r="AL2007" s="281">
        <v>15</v>
      </c>
      <c r="AM2007" s="282" t="s">
        <v>1699</v>
      </c>
      <c r="AN2007" s="283" t="s">
        <v>906</v>
      </c>
      <c r="AO2007" s="283" t="s">
        <v>1635</v>
      </c>
      <c r="AP2007" s="283">
        <v>6</v>
      </c>
      <c r="AQ2007" s="567">
        <v>2006</v>
      </c>
    </row>
    <row r="2008" spans="35:43" x14ac:dyDescent="0.25">
      <c r="AI2008" s="278" t="str">
        <f t="shared" si="33"/>
        <v>42569TE (EUROPEAN J)15Dα16</v>
      </c>
      <c r="AJ2008" s="287">
        <v>42569</v>
      </c>
      <c r="AK2008" s="280" t="s">
        <v>1203</v>
      </c>
      <c r="AL2008" s="281">
        <v>15</v>
      </c>
      <c r="AM2008" s="282" t="s">
        <v>1699</v>
      </c>
      <c r="AN2008" s="283" t="s">
        <v>913</v>
      </c>
      <c r="AO2008" s="283" t="s">
        <v>1636</v>
      </c>
      <c r="AP2008" s="283">
        <v>15</v>
      </c>
      <c r="AQ2008" s="567">
        <v>2007</v>
      </c>
    </row>
    <row r="2009" spans="35:43" x14ac:dyDescent="0.25">
      <c r="AI2009" s="278" t="str">
        <f t="shared" si="33"/>
        <v>42569TE (EUROPEAN J)15Sκ14</v>
      </c>
      <c r="AJ2009" s="287">
        <v>42569</v>
      </c>
      <c r="AK2009" s="280" t="s">
        <v>1203</v>
      </c>
      <c r="AL2009" s="281">
        <v>15</v>
      </c>
      <c r="AM2009" s="282" t="s">
        <v>1699</v>
      </c>
      <c r="AN2009" s="283" t="s">
        <v>906</v>
      </c>
      <c r="AO2009" s="283" t="s">
        <v>1639</v>
      </c>
      <c r="AP2009" s="283">
        <v>10</v>
      </c>
      <c r="AQ2009" s="567">
        <v>2008</v>
      </c>
    </row>
    <row r="2010" spans="35:43" x14ac:dyDescent="0.25">
      <c r="AI2010" s="278" t="str">
        <f t="shared" si="33"/>
        <v>42569TE (EUROPEAN J)15Sκ16</v>
      </c>
      <c r="AJ2010" s="287">
        <v>42569</v>
      </c>
      <c r="AK2010" s="280" t="s">
        <v>1203</v>
      </c>
      <c r="AL2010" s="281">
        <v>15</v>
      </c>
      <c r="AM2010" s="282" t="s">
        <v>1699</v>
      </c>
      <c r="AN2010" s="283" t="s">
        <v>906</v>
      </c>
      <c r="AO2010" s="283" t="s">
        <v>1640</v>
      </c>
      <c r="AP2010" s="283">
        <v>11</v>
      </c>
      <c r="AQ2010" s="567">
        <v>2009</v>
      </c>
    </row>
    <row r="2011" spans="35:43" x14ac:dyDescent="0.25">
      <c r="AI2011" s="278" t="str">
        <f t="shared" si="33"/>
        <v>42569TE (NIS OPEN)15Sα16</v>
      </c>
      <c r="AJ2011" s="287">
        <v>42569</v>
      </c>
      <c r="AK2011" s="280" t="s">
        <v>1204</v>
      </c>
      <c r="AL2011" s="281">
        <v>15</v>
      </c>
      <c r="AM2011" s="282" t="s">
        <v>1699</v>
      </c>
      <c r="AN2011" s="283" t="s">
        <v>906</v>
      </c>
      <c r="AO2011" s="283" t="s">
        <v>1636</v>
      </c>
      <c r="AP2011" s="283">
        <v>7</v>
      </c>
      <c r="AQ2011" s="567">
        <v>2010</v>
      </c>
    </row>
    <row r="2012" spans="35:43" x14ac:dyDescent="0.25">
      <c r="AI2012" s="278" t="str">
        <f t="shared" si="33"/>
        <v>42569TE (NIS OPEN)15Dα16</v>
      </c>
      <c r="AJ2012" s="287">
        <v>42569</v>
      </c>
      <c r="AK2012" s="280" t="s">
        <v>1204</v>
      </c>
      <c r="AL2012" s="281">
        <v>15</v>
      </c>
      <c r="AM2012" s="282" t="s">
        <v>1699</v>
      </c>
      <c r="AN2012" s="283" t="s">
        <v>913</v>
      </c>
      <c r="AO2012" s="283" t="s">
        <v>1636</v>
      </c>
      <c r="AP2012" s="283">
        <v>15</v>
      </c>
      <c r="AQ2012" s="567">
        <v>2011</v>
      </c>
    </row>
    <row r="2013" spans="35:43" x14ac:dyDescent="0.25">
      <c r="AI2013" s="278" t="str">
        <f t="shared" si="33"/>
        <v>42569TE (NIS OPEN)15Sκ16</v>
      </c>
      <c r="AJ2013" s="287">
        <v>42569</v>
      </c>
      <c r="AK2013" s="280" t="s">
        <v>1204</v>
      </c>
      <c r="AL2013" s="281">
        <v>15</v>
      </c>
      <c r="AM2013" s="282" t="s">
        <v>1699</v>
      </c>
      <c r="AN2013" s="283" t="s">
        <v>906</v>
      </c>
      <c r="AO2013" s="283" t="s">
        <v>1640</v>
      </c>
      <c r="AP2013" s="283">
        <v>11</v>
      </c>
      <c r="AQ2013" s="567">
        <v>2012</v>
      </c>
    </row>
    <row r="2014" spans="35:43" x14ac:dyDescent="0.25">
      <c r="AI2014" s="278" t="str">
        <f t="shared" si="33"/>
        <v>42569TE (SPARKASSE)15Sα14</v>
      </c>
      <c r="AJ2014" s="287">
        <v>42569</v>
      </c>
      <c r="AK2014" s="280" t="s">
        <v>1205</v>
      </c>
      <c r="AL2014" s="281">
        <v>15</v>
      </c>
      <c r="AM2014" s="282" t="s">
        <v>1699</v>
      </c>
      <c r="AN2014" s="283" t="s">
        <v>906</v>
      </c>
      <c r="AO2014" s="283" t="s">
        <v>1635</v>
      </c>
      <c r="AP2014" s="283">
        <v>6</v>
      </c>
      <c r="AQ2014" s="567">
        <v>2013</v>
      </c>
    </row>
    <row r="2015" spans="35:43" x14ac:dyDescent="0.25">
      <c r="AI2015" s="278" t="str">
        <f t="shared" si="33"/>
        <v>42569TE (SPARKASSE)15Dα14</v>
      </c>
      <c r="AJ2015" s="287">
        <v>42569</v>
      </c>
      <c r="AK2015" s="280" t="s">
        <v>1205</v>
      </c>
      <c r="AL2015" s="281">
        <v>15</v>
      </c>
      <c r="AM2015" s="282" t="s">
        <v>1699</v>
      </c>
      <c r="AN2015" s="283" t="s">
        <v>913</v>
      </c>
      <c r="AO2015" s="283" t="s">
        <v>1635</v>
      </c>
      <c r="AP2015" s="283">
        <v>14</v>
      </c>
      <c r="AQ2015" s="567">
        <v>2014</v>
      </c>
    </row>
    <row r="2016" spans="35:43" x14ac:dyDescent="0.25">
      <c r="AI2016" s="278" t="str">
        <f t="shared" si="33"/>
        <v>42569Ε2γ (Γ)185Sα12</v>
      </c>
      <c r="AJ2016" s="287">
        <v>42569</v>
      </c>
      <c r="AK2016" s="280" t="s">
        <v>960</v>
      </c>
      <c r="AL2016" s="281">
        <v>185</v>
      </c>
      <c r="AM2016" s="282" t="s">
        <v>289</v>
      </c>
      <c r="AN2016" s="283" t="s">
        <v>906</v>
      </c>
      <c r="AO2016" s="283" t="s">
        <v>1634</v>
      </c>
      <c r="AP2016" s="283">
        <v>5</v>
      </c>
      <c r="AQ2016" s="567">
        <v>2015</v>
      </c>
    </row>
    <row r="2017" spans="35:43" x14ac:dyDescent="0.25">
      <c r="AI2017" s="278" t="str">
        <f t="shared" si="33"/>
        <v>42569Ε2γ (Γ)185Dα12</v>
      </c>
      <c r="AJ2017" s="287">
        <v>42569</v>
      </c>
      <c r="AK2017" s="280" t="s">
        <v>960</v>
      </c>
      <c r="AL2017" s="281">
        <v>185</v>
      </c>
      <c r="AM2017" s="282" t="s">
        <v>289</v>
      </c>
      <c r="AN2017" s="283" t="s">
        <v>913</v>
      </c>
      <c r="AO2017" s="283" t="s">
        <v>1634</v>
      </c>
      <c r="AP2017" s="283">
        <v>13</v>
      </c>
      <c r="AQ2017" s="567">
        <v>2016</v>
      </c>
    </row>
    <row r="2018" spans="35:43" x14ac:dyDescent="0.25">
      <c r="AI2018" s="278" t="str">
        <f t="shared" si="33"/>
        <v>42569Ε2γ (Γ)185Sκ12</v>
      </c>
      <c r="AJ2018" s="287">
        <v>42569</v>
      </c>
      <c r="AK2018" s="280" t="s">
        <v>960</v>
      </c>
      <c r="AL2018" s="281">
        <v>185</v>
      </c>
      <c r="AM2018" s="282" t="s">
        <v>289</v>
      </c>
      <c r="AN2018" s="283" t="s">
        <v>906</v>
      </c>
      <c r="AO2018" s="283" t="s">
        <v>1638</v>
      </c>
      <c r="AP2018" s="283">
        <v>9</v>
      </c>
      <c r="AQ2018" s="567">
        <v>2021</v>
      </c>
    </row>
    <row r="2019" spans="35:43" x14ac:dyDescent="0.25">
      <c r="AI2019" s="278" t="str">
        <f t="shared" si="33"/>
        <v>42569Ε2γ (Γ)185Dκ12</v>
      </c>
      <c r="AJ2019" s="287">
        <v>42569</v>
      </c>
      <c r="AK2019" s="280" t="s">
        <v>960</v>
      </c>
      <c r="AL2019" s="281">
        <v>185</v>
      </c>
      <c r="AM2019" s="282" t="s">
        <v>289</v>
      </c>
      <c r="AN2019" s="283" t="s">
        <v>913</v>
      </c>
      <c r="AO2019" s="283" t="s">
        <v>1638</v>
      </c>
      <c r="AP2019" s="283">
        <v>17</v>
      </c>
      <c r="AQ2019" s="567">
        <v>2022</v>
      </c>
    </row>
    <row r="2020" spans="35:43" x14ac:dyDescent="0.25">
      <c r="AI2020" s="278" t="str">
        <f t="shared" si="33"/>
        <v>42569Ε2γ (Γ)169Sα14</v>
      </c>
      <c r="AJ2020" s="287">
        <v>42569</v>
      </c>
      <c r="AK2020" s="280" t="s">
        <v>960</v>
      </c>
      <c r="AL2020" s="281">
        <v>169</v>
      </c>
      <c r="AM2020" s="282" t="s">
        <v>131</v>
      </c>
      <c r="AN2020" s="283" t="s">
        <v>906</v>
      </c>
      <c r="AO2020" s="283" t="s">
        <v>1635</v>
      </c>
      <c r="AP2020" s="283">
        <v>6</v>
      </c>
      <c r="AQ2020" s="567">
        <v>2017</v>
      </c>
    </row>
    <row r="2021" spans="35:43" x14ac:dyDescent="0.25">
      <c r="AI2021" s="278" t="str">
        <f t="shared" si="33"/>
        <v>42569Ε2γ (Γ)169Dα14</v>
      </c>
      <c r="AJ2021" s="287">
        <v>42569</v>
      </c>
      <c r="AK2021" s="280" t="s">
        <v>960</v>
      </c>
      <c r="AL2021" s="281">
        <v>169</v>
      </c>
      <c r="AM2021" s="282" t="s">
        <v>131</v>
      </c>
      <c r="AN2021" s="283" t="s">
        <v>913</v>
      </c>
      <c r="AO2021" s="283" t="s">
        <v>1635</v>
      </c>
      <c r="AP2021" s="283">
        <v>14</v>
      </c>
      <c r="AQ2021" s="567">
        <v>2018</v>
      </c>
    </row>
    <row r="2022" spans="35:43" x14ac:dyDescent="0.25">
      <c r="AI2022" s="278" t="str">
        <f t="shared" si="33"/>
        <v>42569Ε2γ (Γ)169Sκ14</v>
      </c>
      <c r="AJ2022" s="287">
        <v>42569</v>
      </c>
      <c r="AK2022" s="280" t="s">
        <v>960</v>
      </c>
      <c r="AL2022" s="281">
        <v>169</v>
      </c>
      <c r="AM2022" s="282" t="s">
        <v>131</v>
      </c>
      <c r="AN2022" s="283" t="s">
        <v>906</v>
      </c>
      <c r="AO2022" s="283" t="s">
        <v>1639</v>
      </c>
      <c r="AP2022" s="283">
        <v>10</v>
      </c>
      <c r="AQ2022" s="567">
        <v>2023</v>
      </c>
    </row>
    <row r="2023" spans="35:43" x14ac:dyDescent="0.25">
      <c r="AI2023" s="278" t="str">
        <f t="shared" si="33"/>
        <v>42569Ε2γ (Γ)169Dκ14</v>
      </c>
      <c r="AJ2023" s="287">
        <v>42569</v>
      </c>
      <c r="AK2023" s="280" t="s">
        <v>960</v>
      </c>
      <c r="AL2023" s="281">
        <v>169</v>
      </c>
      <c r="AM2023" s="282" t="s">
        <v>131</v>
      </c>
      <c r="AN2023" s="283" t="s">
        <v>913</v>
      </c>
      <c r="AO2023" s="283" t="s">
        <v>1639</v>
      </c>
      <c r="AP2023" s="283">
        <v>18</v>
      </c>
      <c r="AQ2023" s="567">
        <v>2024</v>
      </c>
    </row>
    <row r="2024" spans="35:43" x14ac:dyDescent="0.25">
      <c r="AI2024" s="278" t="str">
        <f t="shared" si="33"/>
        <v>42569Ε2γ (Γ)193Sα16</v>
      </c>
      <c r="AJ2024" s="287">
        <v>42569</v>
      </c>
      <c r="AK2024" s="280" t="s">
        <v>960</v>
      </c>
      <c r="AL2024" s="281">
        <v>193</v>
      </c>
      <c r="AM2024" s="282" t="s">
        <v>326</v>
      </c>
      <c r="AN2024" s="283" t="s">
        <v>906</v>
      </c>
      <c r="AO2024" s="283" t="s">
        <v>1636</v>
      </c>
      <c r="AP2024" s="283">
        <v>7</v>
      </c>
      <c r="AQ2024" s="567">
        <v>2019</v>
      </c>
    </row>
    <row r="2025" spans="35:43" x14ac:dyDescent="0.25">
      <c r="AI2025" s="278" t="str">
        <f t="shared" si="33"/>
        <v>42569Ε2γ (Γ)193Dα16</v>
      </c>
      <c r="AJ2025" s="287">
        <v>42569</v>
      </c>
      <c r="AK2025" s="280" t="s">
        <v>960</v>
      </c>
      <c r="AL2025" s="281">
        <v>193</v>
      </c>
      <c r="AM2025" s="282" t="s">
        <v>326</v>
      </c>
      <c r="AN2025" s="283" t="s">
        <v>913</v>
      </c>
      <c r="AO2025" s="283" t="s">
        <v>1636</v>
      </c>
      <c r="AP2025" s="283">
        <v>15</v>
      </c>
      <c r="AQ2025" s="567">
        <v>2020</v>
      </c>
    </row>
    <row r="2026" spans="35:43" x14ac:dyDescent="0.25">
      <c r="AI2026" s="278" t="str">
        <f t="shared" si="33"/>
        <v>42569Ε2γ (Γ)193Sκ16</v>
      </c>
      <c r="AJ2026" s="287">
        <v>42569</v>
      </c>
      <c r="AK2026" s="280" t="s">
        <v>960</v>
      </c>
      <c r="AL2026" s="281">
        <v>193</v>
      </c>
      <c r="AM2026" s="282" t="s">
        <v>326</v>
      </c>
      <c r="AN2026" s="283" t="s">
        <v>906</v>
      </c>
      <c r="AO2026" s="283" t="s">
        <v>1640</v>
      </c>
      <c r="AP2026" s="283">
        <v>11</v>
      </c>
      <c r="AQ2026" s="567">
        <v>2025</v>
      </c>
    </row>
    <row r="2027" spans="35:43" x14ac:dyDescent="0.25">
      <c r="AI2027" s="278" t="str">
        <f t="shared" si="33"/>
        <v>42569Ε2γ (Γ)193Dκ16</v>
      </c>
      <c r="AJ2027" s="287">
        <v>42569</v>
      </c>
      <c r="AK2027" s="280" t="s">
        <v>960</v>
      </c>
      <c r="AL2027" s="281">
        <v>193</v>
      </c>
      <c r="AM2027" s="282" t="s">
        <v>326</v>
      </c>
      <c r="AN2027" s="283" t="s">
        <v>913</v>
      </c>
      <c r="AO2027" s="283" t="s">
        <v>1640</v>
      </c>
      <c r="AP2027" s="283">
        <v>19</v>
      </c>
      <c r="AQ2027" s="567">
        <v>2026</v>
      </c>
    </row>
    <row r="2028" spans="35:43" x14ac:dyDescent="0.25">
      <c r="AI2028" s="278" t="str">
        <f t="shared" si="33"/>
        <v>42569Ε2γ (Ζ)309Sα12</v>
      </c>
      <c r="AJ2028" s="287">
        <v>42569</v>
      </c>
      <c r="AK2028" s="280" t="s">
        <v>961</v>
      </c>
      <c r="AL2028" s="281">
        <v>309</v>
      </c>
      <c r="AM2028" s="282" t="s">
        <v>349</v>
      </c>
      <c r="AN2028" s="283" t="s">
        <v>906</v>
      </c>
      <c r="AO2028" s="283" t="s">
        <v>1634</v>
      </c>
      <c r="AP2028" s="283">
        <v>5</v>
      </c>
      <c r="AQ2028" s="567">
        <v>2027</v>
      </c>
    </row>
    <row r="2029" spans="35:43" x14ac:dyDescent="0.25">
      <c r="AI2029" s="278" t="str">
        <f t="shared" si="33"/>
        <v>42569Ε2γ (Ζ)309Dα12</v>
      </c>
      <c r="AJ2029" s="287">
        <v>42569</v>
      </c>
      <c r="AK2029" s="280" t="s">
        <v>961</v>
      </c>
      <c r="AL2029" s="281">
        <v>309</v>
      </c>
      <c r="AM2029" s="282" t="s">
        <v>349</v>
      </c>
      <c r="AN2029" s="283" t="s">
        <v>913</v>
      </c>
      <c r="AO2029" s="283" t="s">
        <v>1634</v>
      </c>
      <c r="AP2029" s="283">
        <v>13</v>
      </c>
      <c r="AQ2029" s="567">
        <v>2028</v>
      </c>
    </row>
    <row r="2030" spans="35:43" x14ac:dyDescent="0.25">
      <c r="AI2030" s="278" t="str">
        <f t="shared" si="33"/>
        <v>42569Ε2γ (Ζ)309Sα16</v>
      </c>
      <c r="AJ2030" s="287">
        <v>42569</v>
      </c>
      <c r="AK2030" s="280" t="s">
        <v>961</v>
      </c>
      <c r="AL2030" s="281">
        <v>309</v>
      </c>
      <c r="AM2030" s="282" t="s">
        <v>349</v>
      </c>
      <c r="AN2030" s="283" t="s">
        <v>906</v>
      </c>
      <c r="AO2030" s="283" t="s">
        <v>1636</v>
      </c>
      <c r="AP2030" s="283">
        <v>7</v>
      </c>
      <c r="AQ2030" s="567">
        <v>2031</v>
      </c>
    </row>
    <row r="2031" spans="35:43" x14ac:dyDescent="0.25">
      <c r="AI2031" s="278" t="str">
        <f t="shared" si="33"/>
        <v>42569Ε2γ (Ζ)309Sκ12</v>
      </c>
      <c r="AJ2031" s="287">
        <v>42569</v>
      </c>
      <c r="AK2031" s="280" t="s">
        <v>961</v>
      </c>
      <c r="AL2031" s="281">
        <v>309</v>
      </c>
      <c r="AM2031" s="282" t="s">
        <v>349</v>
      </c>
      <c r="AN2031" s="283" t="s">
        <v>906</v>
      </c>
      <c r="AO2031" s="283" t="s">
        <v>1638</v>
      </c>
      <c r="AP2031" s="283">
        <v>9</v>
      </c>
      <c r="AQ2031" s="567">
        <v>2032</v>
      </c>
    </row>
    <row r="2032" spans="35:43" x14ac:dyDescent="0.25">
      <c r="AI2032" s="278" t="str">
        <f t="shared" si="33"/>
        <v>42569Ε2γ (Ζ)309Dκ12</v>
      </c>
      <c r="AJ2032" s="287">
        <v>42569</v>
      </c>
      <c r="AK2032" s="280" t="s">
        <v>961</v>
      </c>
      <c r="AL2032" s="281">
        <v>309</v>
      </c>
      <c r="AM2032" s="282" t="s">
        <v>349</v>
      </c>
      <c r="AN2032" s="283" t="s">
        <v>913</v>
      </c>
      <c r="AO2032" s="283" t="s">
        <v>1638</v>
      </c>
      <c r="AP2032" s="283">
        <v>17</v>
      </c>
      <c r="AQ2032" s="567">
        <v>2033</v>
      </c>
    </row>
    <row r="2033" spans="35:43" x14ac:dyDescent="0.25">
      <c r="AI2033" s="278" t="str">
        <f t="shared" si="33"/>
        <v>42569Ε2γ (Ζ)310Sα14</v>
      </c>
      <c r="AJ2033" s="287">
        <v>42569</v>
      </c>
      <c r="AK2033" s="280" t="s">
        <v>961</v>
      </c>
      <c r="AL2033" s="281">
        <v>310</v>
      </c>
      <c r="AM2033" s="282" t="s">
        <v>361</v>
      </c>
      <c r="AN2033" s="283" t="s">
        <v>906</v>
      </c>
      <c r="AO2033" s="283" t="s">
        <v>1635</v>
      </c>
      <c r="AP2033" s="283">
        <v>6</v>
      </c>
      <c r="AQ2033" s="567">
        <v>2029</v>
      </c>
    </row>
    <row r="2034" spans="35:43" x14ac:dyDescent="0.25">
      <c r="AI2034" s="278" t="str">
        <f t="shared" si="33"/>
        <v>42569Ε2γ (Ζ)310Dα14</v>
      </c>
      <c r="AJ2034" s="287">
        <v>42569</v>
      </c>
      <c r="AK2034" s="280" t="s">
        <v>961</v>
      </c>
      <c r="AL2034" s="281">
        <v>310</v>
      </c>
      <c r="AM2034" s="282" t="s">
        <v>361</v>
      </c>
      <c r="AN2034" s="283" t="s">
        <v>913</v>
      </c>
      <c r="AO2034" s="283" t="s">
        <v>1635</v>
      </c>
      <c r="AP2034" s="283">
        <v>14</v>
      </c>
      <c r="AQ2034" s="567">
        <v>2030</v>
      </c>
    </row>
    <row r="2035" spans="35:43" x14ac:dyDescent="0.25">
      <c r="AI2035" s="278" t="str">
        <f t="shared" si="33"/>
        <v>42569Ε2γ (Ζ)299Sκ14</v>
      </c>
      <c r="AJ2035" s="287">
        <v>42569</v>
      </c>
      <c r="AK2035" s="280" t="s">
        <v>961</v>
      </c>
      <c r="AL2035" s="281">
        <v>299</v>
      </c>
      <c r="AM2035" s="282" t="s">
        <v>174</v>
      </c>
      <c r="AN2035" s="283" t="s">
        <v>906</v>
      </c>
      <c r="AO2035" s="283" t="s">
        <v>1639</v>
      </c>
      <c r="AP2035" s="283">
        <v>10</v>
      </c>
      <c r="AQ2035" s="567">
        <v>2034</v>
      </c>
    </row>
    <row r="2036" spans="35:43" x14ac:dyDescent="0.25">
      <c r="AI2036" s="278" t="str">
        <f t="shared" si="33"/>
        <v>42569Ε2γ (Ζ)299Dκ14</v>
      </c>
      <c r="AJ2036" s="287">
        <v>42569</v>
      </c>
      <c r="AK2036" s="280" t="s">
        <v>961</v>
      </c>
      <c r="AL2036" s="281">
        <v>299</v>
      </c>
      <c r="AM2036" s="282" t="s">
        <v>174</v>
      </c>
      <c r="AN2036" s="283" t="s">
        <v>913</v>
      </c>
      <c r="AO2036" s="283" t="s">
        <v>1639</v>
      </c>
      <c r="AP2036" s="283">
        <v>18</v>
      </c>
      <c r="AQ2036" s="567">
        <v>2035</v>
      </c>
    </row>
    <row r="2037" spans="35:43" x14ac:dyDescent="0.25">
      <c r="AI2037" s="278" t="str">
        <f t="shared" si="33"/>
        <v>42569Ε2γ (Θ)374Sα12</v>
      </c>
      <c r="AJ2037" s="287">
        <v>42569</v>
      </c>
      <c r="AK2037" s="280" t="s">
        <v>1063</v>
      </c>
      <c r="AL2037" s="281">
        <v>374</v>
      </c>
      <c r="AM2037" s="282" t="s">
        <v>208</v>
      </c>
      <c r="AN2037" s="283" t="s">
        <v>906</v>
      </c>
      <c r="AO2037" s="283" t="s">
        <v>1634</v>
      </c>
      <c r="AP2037" s="283">
        <v>5</v>
      </c>
      <c r="AQ2037" s="567">
        <v>2036</v>
      </c>
    </row>
    <row r="2038" spans="35:43" x14ac:dyDescent="0.25">
      <c r="AI2038" s="278" t="str">
        <f t="shared" si="33"/>
        <v>42569Ε2γ (Θ)374Dα12</v>
      </c>
      <c r="AJ2038" s="287">
        <v>42569</v>
      </c>
      <c r="AK2038" s="280" t="s">
        <v>1063</v>
      </c>
      <c r="AL2038" s="281">
        <v>374</v>
      </c>
      <c r="AM2038" s="282" t="s">
        <v>208</v>
      </c>
      <c r="AN2038" s="283" t="s">
        <v>913</v>
      </c>
      <c r="AO2038" s="283" t="s">
        <v>1634</v>
      </c>
      <c r="AP2038" s="283">
        <v>13</v>
      </c>
      <c r="AQ2038" s="567">
        <v>2037</v>
      </c>
    </row>
    <row r="2039" spans="35:43" x14ac:dyDescent="0.25">
      <c r="AI2039" s="278" t="str">
        <f t="shared" si="33"/>
        <v>42569Ε2γ (Θ)374Sκ12</v>
      </c>
      <c r="AJ2039" s="287">
        <v>42569</v>
      </c>
      <c r="AK2039" s="280" t="s">
        <v>1063</v>
      </c>
      <c r="AL2039" s="281">
        <v>374</v>
      </c>
      <c r="AM2039" s="282" t="s">
        <v>208</v>
      </c>
      <c r="AN2039" s="283" t="s">
        <v>906</v>
      </c>
      <c r="AO2039" s="283" t="s">
        <v>1638</v>
      </c>
      <c r="AP2039" s="283">
        <v>9</v>
      </c>
      <c r="AQ2039" s="567">
        <v>2042</v>
      </c>
    </row>
    <row r="2040" spans="35:43" x14ac:dyDescent="0.25">
      <c r="AI2040" s="278" t="str">
        <f t="shared" si="33"/>
        <v>42569Ε2γ (Θ)374Dκ12</v>
      </c>
      <c r="AJ2040" s="287">
        <v>42569</v>
      </c>
      <c r="AK2040" s="280" t="s">
        <v>1063</v>
      </c>
      <c r="AL2040" s="281">
        <v>374</v>
      </c>
      <c r="AM2040" s="282" t="s">
        <v>208</v>
      </c>
      <c r="AN2040" s="283" t="s">
        <v>913</v>
      </c>
      <c r="AO2040" s="283" t="s">
        <v>1638</v>
      </c>
      <c r="AP2040" s="283">
        <v>17</v>
      </c>
      <c r="AQ2040" s="567">
        <v>2043</v>
      </c>
    </row>
    <row r="2041" spans="35:43" x14ac:dyDescent="0.25">
      <c r="AI2041" s="278" t="str">
        <f t="shared" si="33"/>
        <v>42569Ε2γ (Θ)398Sα14</v>
      </c>
      <c r="AJ2041" s="287">
        <v>42569</v>
      </c>
      <c r="AK2041" s="280" t="s">
        <v>1063</v>
      </c>
      <c r="AL2041" s="281">
        <v>398</v>
      </c>
      <c r="AM2041" s="282" t="s">
        <v>337</v>
      </c>
      <c r="AN2041" s="283" t="s">
        <v>906</v>
      </c>
      <c r="AO2041" s="283" t="s">
        <v>1635</v>
      </c>
      <c r="AP2041" s="283">
        <v>6</v>
      </c>
      <c r="AQ2041" s="567">
        <v>2038</v>
      </c>
    </row>
    <row r="2042" spans="35:43" x14ac:dyDescent="0.25">
      <c r="AI2042" s="278" t="str">
        <f t="shared" si="33"/>
        <v>42569Ε2γ (Θ)398Dα14</v>
      </c>
      <c r="AJ2042" s="287">
        <v>42569</v>
      </c>
      <c r="AK2042" s="280" t="s">
        <v>1063</v>
      </c>
      <c r="AL2042" s="281">
        <v>398</v>
      </c>
      <c r="AM2042" s="282" t="s">
        <v>337</v>
      </c>
      <c r="AN2042" s="283" t="s">
        <v>913</v>
      </c>
      <c r="AO2042" s="283" t="s">
        <v>1635</v>
      </c>
      <c r="AP2042" s="283">
        <v>14</v>
      </c>
      <c r="AQ2042" s="567">
        <v>2039</v>
      </c>
    </row>
    <row r="2043" spans="35:43" x14ac:dyDescent="0.25">
      <c r="AI2043" s="278" t="str">
        <f t="shared" si="33"/>
        <v>42569Ε2γ (Θ)398Sα16</v>
      </c>
      <c r="AJ2043" s="287">
        <v>42569</v>
      </c>
      <c r="AK2043" s="280" t="s">
        <v>1063</v>
      </c>
      <c r="AL2043" s="281">
        <v>398</v>
      </c>
      <c r="AM2043" s="282" t="s">
        <v>337</v>
      </c>
      <c r="AN2043" s="283" t="s">
        <v>906</v>
      </c>
      <c r="AO2043" s="283" t="s">
        <v>1636</v>
      </c>
      <c r="AP2043" s="283">
        <v>7</v>
      </c>
      <c r="AQ2043" s="567">
        <v>2040</v>
      </c>
    </row>
    <row r="2044" spans="35:43" x14ac:dyDescent="0.25">
      <c r="AI2044" s="278" t="str">
        <f t="shared" si="33"/>
        <v>42569Ε2γ (Θ)398Dα16</v>
      </c>
      <c r="AJ2044" s="287">
        <v>42569</v>
      </c>
      <c r="AK2044" s="280" t="s">
        <v>1063</v>
      </c>
      <c r="AL2044" s="281">
        <v>398</v>
      </c>
      <c r="AM2044" s="282" t="s">
        <v>337</v>
      </c>
      <c r="AN2044" s="283" t="s">
        <v>913</v>
      </c>
      <c r="AO2044" s="283" t="s">
        <v>1636</v>
      </c>
      <c r="AP2044" s="283">
        <v>15</v>
      </c>
      <c r="AQ2044" s="567">
        <v>2041</v>
      </c>
    </row>
    <row r="2045" spans="35:43" x14ac:dyDescent="0.25">
      <c r="AI2045" s="278" t="str">
        <f t="shared" si="33"/>
        <v>42569Ε2γ (Θ)398Sκ14</v>
      </c>
      <c r="AJ2045" s="287">
        <v>42569</v>
      </c>
      <c r="AK2045" s="280" t="s">
        <v>1063</v>
      </c>
      <c r="AL2045" s="281">
        <v>398</v>
      </c>
      <c r="AM2045" s="282" t="s">
        <v>337</v>
      </c>
      <c r="AN2045" s="283" t="s">
        <v>906</v>
      </c>
      <c r="AO2045" s="283" t="s">
        <v>1639</v>
      </c>
      <c r="AP2045" s="283">
        <v>10</v>
      </c>
      <c r="AQ2045" s="567">
        <v>2044</v>
      </c>
    </row>
    <row r="2046" spans="35:43" x14ac:dyDescent="0.25">
      <c r="AI2046" s="278" t="str">
        <f t="shared" si="33"/>
        <v>42569Ε2γ (Θ)398Dκ14</v>
      </c>
      <c r="AJ2046" s="287">
        <v>42569</v>
      </c>
      <c r="AK2046" s="280" t="s">
        <v>1063</v>
      </c>
      <c r="AL2046" s="281">
        <v>398</v>
      </c>
      <c r="AM2046" s="282" t="s">
        <v>337</v>
      </c>
      <c r="AN2046" s="283" t="s">
        <v>913</v>
      </c>
      <c r="AO2046" s="283" t="s">
        <v>1639</v>
      </c>
      <c r="AP2046" s="283">
        <v>18</v>
      </c>
      <c r="AQ2046" s="567">
        <v>2045</v>
      </c>
    </row>
    <row r="2047" spans="35:43" x14ac:dyDescent="0.25">
      <c r="AI2047" s="278" t="str">
        <f t="shared" si="33"/>
        <v>42569Ε2γ (Θ)398Sκ16</v>
      </c>
      <c r="AJ2047" s="287">
        <v>42569</v>
      </c>
      <c r="AK2047" s="280" t="s">
        <v>1063</v>
      </c>
      <c r="AL2047" s="281">
        <v>398</v>
      </c>
      <c r="AM2047" s="282" t="s">
        <v>337</v>
      </c>
      <c r="AN2047" s="283" t="s">
        <v>906</v>
      </c>
      <c r="AO2047" s="283" t="s">
        <v>1640</v>
      </c>
      <c r="AP2047" s="283">
        <v>11</v>
      </c>
      <c r="AQ2047" s="567">
        <v>2046</v>
      </c>
    </row>
    <row r="2048" spans="35:43" x14ac:dyDescent="0.25">
      <c r="AI2048" s="278" t="str">
        <f t="shared" si="33"/>
        <v>42569Ε2γ (Θ)398Dκ16</v>
      </c>
      <c r="AJ2048" s="287">
        <v>42569</v>
      </c>
      <c r="AK2048" s="280" t="s">
        <v>1063</v>
      </c>
      <c r="AL2048" s="281">
        <v>398</v>
      </c>
      <c r="AM2048" s="282" t="s">
        <v>337</v>
      </c>
      <c r="AN2048" s="283" t="s">
        <v>913</v>
      </c>
      <c r="AO2048" s="283" t="s">
        <v>1640</v>
      </c>
      <c r="AP2048" s="283">
        <v>19</v>
      </c>
      <c r="AQ2048" s="567">
        <v>2047</v>
      </c>
    </row>
    <row r="2049" spans="35:43" x14ac:dyDescent="0.25">
      <c r="AI2049" s="278" t="str">
        <f t="shared" si="33"/>
        <v>42576TE (DEVIN CUP)15Sκ14</v>
      </c>
      <c r="AJ2049" s="287">
        <v>42576</v>
      </c>
      <c r="AK2049" s="280" t="s">
        <v>1074</v>
      </c>
      <c r="AL2049" s="281">
        <v>15</v>
      </c>
      <c r="AM2049" s="282" t="s">
        <v>1699</v>
      </c>
      <c r="AN2049" s="283" t="s">
        <v>906</v>
      </c>
      <c r="AO2049" s="283" t="s">
        <v>1639</v>
      </c>
      <c r="AP2049" s="283">
        <v>10</v>
      </c>
      <c r="AQ2049" s="567">
        <v>2048</v>
      </c>
    </row>
    <row r="2050" spans="35:43" x14ac:dyDescent="0.25">
      <c r="AI2050" s="278" t="str">
        <f t="shared" si="33"/>
        <v>42576TE (DEVIN CUP)15Dκ14</v>
      </c>
      <c r="AJ2050" s="287">
        <v>42576</v>
      </c>
      <c r="AK2050" s="280" t="s">
        <v>1074</v>
      </c>
      <c r="AL2050" s="281">
        <v>15</v>
      </c>
      <c r="AM2050" s="282" t="s">
        <v>1699</v>
      </c>
      <c r="AN2050" s="283" t="s">
        <v>913</v>
      </c>
      <c r="AO2050" s="283" t="s">
        <v>1639</v>
      </c>
      <c r="AP2050" s="283">
        <v>18</v>
      </c>
      <c r="AQ2050" s="567">
        <v>2049</v>
      </c>
    </row>
    <row r="2051" spans="35:43" x14ac:dyDescent="0.25">
      <c r="AI2051" s="278" t="str">
        <f t="shared" ref="AI2051:AI2114" si="34">AJ2051&amp;AK2051&amp;AL2051&amp;AN2051&amp;AO2051</f>
        <v>42576TE (LBS-CUP)15Sα14</v>
      </c>
      <c r="AJ2051" s="287">
        <v>42576</v>
      </c>
      <c r="AK2051" s="280" t="s">
        <v>1206</v>
      </c>
      <c r="AL2051" s="281">
        <v>15</v>
      </c>
      <c r="AM2051" s="282" t="s">
        <v>1699</v>
      </c>
      <c r="AN2051" s="283" t="s">
        <v>906</v>
      </c>
      <c r="AO2051" s="283" t="s">
        <v>1635</v>
      </c>
      <c r="AP2051" s="283">
        <v>6</v>
      </c>
      <c r="AQ2051" s="567">
        <v>2050</v>
      </c>
    </row>
    <row r="2052" spans="35:43" x14ac:dyDescent="0.25">
      <c r="AI2052" s="278" t="str">
        <f t="shared" si="34"/>
        <v>42576TE (LBS-CUP)15Dα14</v>
      </c>
      <c r="AJ2052" s="287">
        <v>42576</v>
      </c>
      <c r="AK2052" s="280" t="s">
        <v>1206</v>
      </c>
      <c r="AL2052" s="281">
        <v>15</v>
      </c>
      <c r="AM2052" s="282" t="s">
        <v>1699</v>
      </c>
      <c r="AN2052" s="283" t="s">
        <v>913</v>
      </c>
      <c r="AO2052" s="283" t="s">
        <v>1635</v>
      </c>
      <c r="AP2052" s="283">
        <v>14</v>
      </c>
      <c r="AQ2052" s="567">
        <v>2051</v>
      </c>
    </row>
    <row r="2053" spans="35:43" x14ac:dyDescent="0.25">
      <c r="AI2053" s="278" t="str">
        <f t="shared" si="34"/>
        <v>42576TE (SAN MICHEL)15Sα14</v>
      </c>
      <c r="AJ2053" s="287">
        <v>42576</v>
      </c>
      <c r="AK2053" s="280" t="s">
        <v>1207</v>
      </c>
      <c r="AL2053" s="281">
        <v>15</v>
      </c>
      <c r="AM2053" s="282" t="s">
        <v>1699</v>
      </c>
      <c r="AN2053" s="283" t="s">
        <v>906</v>
      </c>
      <c r="AO2053" s="283" t="s">
        <v>1635</v>
      </c>
      <c r="AP2053" s="283">
        <v>6</v>
      </c>
      <c r="AQ2053" s="567">
        <v>2052</v>
      </c>
    </row>
    <row r="2054" spans="35:43" x14ac:dyDescent="0.25">
      <c r="AI2054" s="278" t="str">
        <f t="shared" si="34"/>
        <v>42576TE (SPORT 2000)15Sα16</v>
      </c>
      <c r="AJ2054" s="287">
        <v>42576</v>
      </c>
      <c r="AK2054" s="280" t="s">
        <v>1208</v>
      </c>
      <c r="AL2054" s="281">
        <v>15</v>
      </c>
      <c r="AM2054" s="282" t="s">
        <v>1699</v>
      </c>
      <c r="AN2054" s="283" t="s">
        <v>906</v>
      </c>
      <c r="AO2054" s="283" t="s">
        <v>1636</v>
      </c>
      <c r="AP2054" s="283">
        <v>7</v>
      </c>
      <c r="AQ2054" s="567">
        <v>2053</v>
      </c>
    </row>
    <row r="2055" spans="35:43" x14ac:dyDescent="0.25">
      <c r="AI2055" s="278" t="str">
        <f t="shared" si="34"/>
        <v>42583ITF (NBU)14Sα18</v>
      </c>
      <c r="AJ2055" s="287">
        <v>42583</v>
      </c>
      <c r="AK2055" s="280" t="s">
        <v>1209</v>
      </c>
      <c r="AL2055" s="281">
        <v>14</v>
      </c>
      <c r="AM2055" s="282" t="s">
        <v>908</v>
      </c>
      <c r="AN2055" s="283" t="s">
        <v>906</v>
      </c>
      <c r="AO2055" s="283" t="s">
        <v>1637</v>
      </c>
      <c r="AP2055" s="283">
        <v>8</v>
      </c>
      <c r="AQ2055" s="567">
        <v>2054</v>
      </c>
    </row>
    <row r="2056" spans="35:43" x14ac:dyDescent="0.25">
      <c r="AI2056" s="278" t="str">
        <f t="shared" si="34"/>
        <v>42583ITF (NBU)14Dα18</v>
      </c>
      <c r="AJ2056" s="287">
        <v>42583</v>
      </c>
      <c r="AK2056" s="280" t="s">
        <v>1209</v>
      </c>
      <c r="AL2056" s="281">
        <v>14</v>
      </c>
      <c r="AM2056" s="282" t="s">
        <v>908</v>
      </c>
      <c r="AN2056" s="283" t="s">
        <v>913</v>
      </c>
      <c r="AO2056" s="283" t="s">
        <v>1637</v>
      </c>
      <c r="AP2056" s="283">
        <v>16</v>
      </c>
      <c r="AQ2056" s="567">
        <v>2055</v>
      </c>
    </row>
    <row r="2057" spans="35:43" x14ac:dyDescent="0.25">
      <c r="AI2057" s="278" t="str">
        <f t="shared" si="34"/>
        <v>42583TE (BANKIA CUP)15Sα14</v>
      </c>
      <c r="AJ2057" s="287">
        <v>42583</v>
      </c>
      <c r="AK2057" s="280" t="s">
        <v>981</v>
      </c>
      <c r="AL2057" s="281">
        <v>15</v>
      </c>
      <c r="AM2057" s="282" t="s">
        <v>1699</v>
      </c>
      <c r="AN2057" s="283" t="s">
        <v>906</v>
      </c>
      <c r="AO2057" s="283" t="s">
        <v>1635</v>
      </c>
      <c r="AP2057" s="283">
        <v>6</v>
      </c>
      <c r="AQ2057" s="567">
        <v>2056</v>
      </c>
    </row>
    <row r="2058" spans="35:43" x14ac:dyDescent="0.25">
      <c r="AI2058" s="278" t="str">
        <f t="shared" si="34"/>
        <v>42583TE (BANKIA CUP)15Dα14</v>
      </c>
      <c r="AJ2058" s="287">
        <v>42583</v>
      </c>
      <c r="AK2058" s="280" t="s">
        <v>981</v>
      </c>
      <c r="AL2058" s="281">
        <v>15</v>
      </c>
      <c r="AM2058" s="282" t="s">
        <v>1699</v>
      </c>
      <c r="AN2058" s="283" t="s">
        <v>913</v>
      </c>
      <c r="AO2058" s="283" t="s">
        <v>1635</v>
      </c>
      <c r="AP2058" s="283">
        <v>14</v>
      </c>
      <c r="AQ2058" s="567">
        <v>2057</v>
      </c>
    </row>
    <row r="2059" spans="35:43" x14ac:dyDescent="0.25">
      <c r="AI2059" s="278" t="str">
        <f t="shared" si="34"/>
        <v>42583TE (BANKIA CUP)15Sκ14</v>
      </c>
      <c r="AJ2059" s="287">
        <v>42583</v>
      </c>
      <c r="AK2059" s="280" t="s">
        <v>981</v>
      </c>
      <c r="AL2059" s="281">
        <v>15</v>
      </c>
      <c r="AM2059" s="282" t="s">
        <v>1699</v>
      </c>
      <c r="AN2059" s="283" t="s">
        <v>906</v>
      </c>
      <c r="AO2059" s="283" t="s">
        <v>1639</v>
      </c>
      <c r="AP2059" s="283">
        <v>10</v>
      </c>
      <c r="AQ2059" s="567">
        <v>2058</v>
      </c>
    </row>
    <row r="2060" spans="35:43" x14ac:dyDescent="0.25">
      <c r="AI2060" s="278" t="str">
        <f t="shared" si="34"/>
        <v>42583TE (BANKIA CUP)15Dκ14</v>
      </c>
      <c r="AJ2060" s="287">
        <v>42583</v>
      </c>
      <c r="AK2060" s="280" t="s">
        <v>981</v>
      </c>
      <c r="AL2060" s="281">
        <v>15</v>
      </c>
      <c r="AM2060" s="282" t="s">
        <v>1699</v>
      </c>
      <c r="AN2060" s="283" t="s">
        <v>913</v>
      </c>
      <c r="AO2060" s="283" t="s">
        <v>1639</v>
      </c>
      <c r="AP2060" s="283">
        <v>18</v>
      </c>
      <c r="AQ2060" s="567">
        <v>2059</v>
      </c>
    </row>
    <row r="2061" spans="35:43" x14ac:dyDescent="0.25">
      <c r="AI2061" s="278" t="str">
        <f t="shared" si="34"/>
        <v>42583TE (CRNA REKA)15Sα16</v>
      </c>
      <c r="AJ2061" s="287">
        <v>42583</v>
      </c>
      <c r="AK2061" s="280" t="s">
        <v>1146</v>
      </c>
      <c r="AL2061" s="281">
        <v>15</v>
      </c>
      <c r="AM2061" s="282" t="s">
        <v>1699</v>
      </c>
      <c r="AN2061" s="283" t="s">
        <v>906</v>
      </c>
      <c r="AO2061" s="283" t="s">
        <v>1636</v>
      </c>
      <c r="AP2061" s="283">
        <v>7</v>
      </c>
      <c r="AQ2061" s="567">
        <v>2060</v>
      </c>
    </row>
    <row r="2062" spans="35:43" x14ac:dyDescent="0.25">
      <c r="AI2062" s="278" t="str">
        <f t="shared" si="34"/>
        <v>42583TE (CRNA REKA)15Sκ16</v>
      </c>
      <c r="AJ2062" s="287">
        <v>42583</v>
      </c>
      <c r="AK2062" s="280" t="s">
        <v>1146</v>
      </c>
      <c r="AL2062" s="281">
        <v>15</v>
      </c>
      <c r="AM2062" s="282" t="s">
        <v>1699</v>
      </c>
      <c r="AN2062" s="283" t="s">
        <v>906</v>
      </c>
      <c r="AO2062" s="283" t="s">
        <v>1640</v>
      </c>
      <c r="AP2062" s="283">
        <v>11</v>
      </c>
      <c r="AQ2062" s="567">
        <v>2061</v>
      </c>
    </row>
    <row r="2063" spans="35:43" x14ac:dyDescent="0.25">
      <c r="AI2063" s="278" t="str">
        <f t="shared" si="34"/>
        <v>42583TE (EMINENT PODG)15Sκ16</v>
      </c>
      <c r="AJ2063" s="287">
        <v>42583</v>
      </c>
      <c r="AK2063" s="280" t="s">
        <v>1210</v>
      </c>
      <c r="AL2063" s="281">
        <v>15</v>
      </c>
      <c r="AM2063" s="282" t="s">
        <v>1699</v>
      </c>
      <c r="AN2063" s="283" t="s">
        <v>906</v>
      </c>
      <c r="AO2063" s="283" t="s">
        <v>1640</v>
      </c>
      <c r="AP2063" s="283">
        <v>11</v>
      </c>
      <c r="AQ2063" s="567">
        <v>2062</v>
      </c>
    </row>
    <row r="2064" spans="35:43" x14ac:dyDescent="0.25">
      <c r="AI2064" s="278" t="str">
        <f t="shared" si="34"/>
        <v>42590ITF (DEMA CUP)14Sα18</v>
      </c>
      <c r="AJ2064" s="287">
        <v>42590</v>
      </c>
      <c r="AK2064" s="280" t="s">
        <v>1148</v>
      </c>
      <c r="AL2064" s="281">
        <v>14</v>
      </c>
      <c r="AM2064" s="282" t="s">
        <v>908</v>
      </c>
      <c r="AN2064" s="283" t="s">
        <v>906</v>
      </c>
      <c r="AO2064" s="283" t="s">
        <v>1637</v>
      </c>
      <c r="AP2064" s="283">
        <v>8</v>
      </c>
      <c r="AQ2064" s="567">
        <v>2063</v>
      </c>
    </row>
    <row r="2065" spans="35:43" x14ac:dyDescent="0.25">
      <c r="AI2065" s="278" t="str">
        <f t="shared" si="34"/>
        <v>42590ITF (DEMA CUP)14Dα18</v>
      </c>
      <c r="AJ2065" s="287">
        <v>42590</v>
      </c>
      <c r="AK2065" s="280" t="s">
        <v>1148</v>
      </c>
      <c r="AL2065" s="281">
        <v>14</v>
      </c>
      <c r="AM2065" s="282" t="s">
        <v>908</v>
      </c>
      <c r="AN2065" s="283" t="s">
        <v>913</v>
      </c>
      <c r="AO2065" s="283" t="s">
        <v>1637</v>
      </c>
      <c r="AP2065" s="283">
        <v>16</v>
      </c>
      <c r="AQ2065" s="567">
        <v>2064</v>
      </c>
    </row>
    <row r="2066" spans="35:43" x14ac:dyDescent="0.25">
      <c r="AI2066" s="278" t="str">
        <f t="shared" si="34"/>
        <v>42590TE (BAVARIAN)15Sκ16</v>
      </c>
      <c r="AJ2066" s="287">
        <v>42590</v>
      </c>
      <c r="AK2066" s="280" t="s">
        <v>1211</v>
      </c>
      <c r="AL2066" s="281">
        <v>15</v>
      </c>
      <c r="AM2066" s="282" t="s">
        <v>1699</v>
      </c>
      <c r="AN2066" s="283" t="s">
        <v>906</v>
      </c>
      <c r="AO2066" s="283" t="s">
        <v>1640</v>
      </c>
      <c r="AP2066" s="283">
        <v>11</v>
      </c>
      <c r="AQ2066" s="567">
        <v>2065</v>
      </c>
    </row>
    <row r="2067" spans="35:43" x14ac:dyDescent="0.25">
      <c r="AI2067" s="278" t="str">
        <f t="shared" si="34"/>
        <v>42590TE (BAVARIAN)15Dκ16</v>
      </c>
      <c r="AJ2067" s="287">
        <v>42590</v>
      </c>
      <c r="AK2067" s="280" t="s">
        <v>1211</v>
      </c>
      <c r="AL2067" s="281">
        <v>15</v>
      </c>
      <c r="AM2067" s="282" t="s">
        <v>1699</v>
      </c>
      <c r="AN2067" s="283" t="s">
        <v>913</v>
      </c>
      <c r="AO2067" s="283" t="s">
        <v>1640</v>
      </c>
      <c r="AP2067" s="283">
        <v>19</v>
      </c>
      <c r="AQ2067" s="567">
        <v>2066</v>
      </c>
    </row>
    <row r="2068" spans="35:43" x14ac:dyDescent="0.25">
      <c r="AI2068" s="278" t="str">
        <f t="shared" si="34"/>
        <v>42590TE (EMINENT)15Sκ14</v>
      </c>
      <c r="AJ2068" s="287">
        <v>42590</v>
      </c>
      <c r="AK2068" s="280" t="s">
        <v>1212</v>
      </c>
      <c r="AL2068" s="281">
        <v>15</v>
      </c>
      <c r="AM2068" s="282" t="s">
        <v>1699</v>
      </c>
      <c r="AN2068" s="283" t="s">
        <v>906</v>
      </c>
      <c r="AO2068" s="283" t="s">
        <v>1639</v>
      </c>
      <c r="AP2068" s="283">
        <v>10</v>
      </c>
      <c r="AQ2068" s="567">
        <v>2067</v>
      </c>
    </row>
    <row r="2069" spans="35:43" x14ac:dyDescent="0.25">
      <c r="AI2069" s="278" t="str">
        <f t="shared" si="34"/>
        <v>42590TE (ΟΑ ΚΙΛΚΙΣ)153Sα16</v>
      </c>
      <c r="AJ2069" s="287">
        <v>42590</v>
      </c>
      <c r="AK2069" s="280" t="s">
        <v>989</v>
      </c>
      <c r="AL2069" s="281">
        <v>153</v>
      </c>
      <c r="AM2069" s="282" t="s">
        <v>316</v>
      </c>
      <c r="AN2069" s="283" t="s">
        <v>906</v>
      </c>
      <c r="AO2069" s="283" t="s">
        <v>1636</v>
      </c>
      <c r="AP2069" s="283">
        <v>7</v>
      </c>
      <c r="AQ2069" s="567">
        <v>2068</v>
      </c>
    </row>
    <row r="2070" spans="35:43" x14ac:dyDescent="0.25">
      <c r="AI2070" s="278" t="str">
        <f t="shared" si="34"/>
        <v>42590TE (ΟΑ ΚΙΛΚΙΣ)153Dα16</v>
      </c>
      <c r="AJ2070" s="287">
        <v>42590</v>
      </c>
      <c r="AK2070" s="280" t="s">
        <v>989</v>
      </c>
      <c r="AL2070" s="281">
        <v>153</v>
      </c>
      <c r="AM2070" s="282" t="s">
        <v>316</v>
      </c>
      <c r="AN2070" s="283" t="s">
        <v>913</v>
      </c>
      <c r="AO2070" s="283" t="s">
        <v>1636</v>
      </c>
      <c r="AP2070" s="283">
        <v>15</v>
      </c>
      <c r="AQ2070" s="567">
        <v>2069</v>
      </c>
    </row>
    <row r="2071" spans="35:43" x14ac:dyDescent="0.25">
      <c r="AI2071" s="278" t="str">
        <f t="shared" si="34"/>
        <v>42590TE (ΟΑ ΚΙΛΚΙΣ)153Sκ16</v>
      </c>
      <c r="AJ2071" s="287">
        <v>42590</v>
      </c>
      <c r="AK2071" s="280" t="s">
        <v>989</v>
      </c>
      <c r="AL2071" s="281">
        <v>153</v>
      </c>
      <c r="AM2071" s="282" t="s">
        <v>316</v>
      </c>
      <c r="AN2071" s="283" t="s">
        <v>906</v>
      </c>
      <c r="AO2071" s="283" t="s">
        <v>1640</v>
      </c>
      <c r="AP2071" s="283">
        <v>11</v>
      </c>
      <c r="AQ2071" s="567">
        <v>2070</v>
      </c>
    </row>
    <row r="2072" spans="35:43" x14ac:dyDescent="0.25">
      <c r="AI2072" s="278" t="str">
        <f t="shared" si="34"/>
        <v>42590TE (ΟΑ ΚΙΛΚΙΣ)153Dκ16</v>
      </c>
      <c r="AJ2072" s="287">
        <v>42590</v>
      </c>
      <c r="AK2072" s="280" t="s">
        <v>989</v>
      </c>
      <c r="AL2072" s="281">
        <v>153</v>
      </c>
      <c r="AM2072" s="282" t="s">
        <v>316</v>
      </c>
      <c r="AN2072" s="283" t="s">
        <v>913</v>
      </c>
      <c r="AO2072" s="283" t="s">
        <v>1640</v>
      </c>
      <c r="AP2072" s="283">
        <v>19</v>
      </c>
      <c r="AQ2072" s="567">
        <v>2071</v>
      </c>
    </row>
    <row r="2073" spans="35:43" x14ac:dyDescent="0.25">
      <c r="AI2073" s="278" t="str">
        <f t="shared" si="34"/>
        <v>42590Ε2δ (Β)130Sα12</v>
      </c>
      <c r="AJ2073" s="287">
        <v>42590</v>
      </c>
      <c r="AK2073" s="280" t="s">
        <v>1086</v>
      </c>
      <c r="AL2073" s="281">
        <v>130</v>
      </c>
      <c r="AM2073" s="282" t="s">
        <v>200</v>
      </c>
      <c r="AN2073" s="283" t="s">
        <v>906</v>
      </c>
      <c r="AO2073" s="283" t="s">
        <v>1634</v>
      </c>
      <c r="AP2073" s="283">
        <v>5</v>
      </c>
      <c r="AQ2073" s="567">
        <v>2072</v>
      </c>
    </row>
    <row r="2074" spans="35:43" x14ac:dyDescent="0.25">
      <c r="AI2074" s="278" t="str">
        <f t="shared" si="34"/>
        <v>42590Ε2δ (Β)130Dα12</v>
      </c>
      <c r="AJ2074" s="287">
        <v>42590</v>
      </c>
      <c r="AK2074" s="280" t="s">
        <v>1086</v>
      </c>
      <c r="AL2074" s="281">
        <v>130</v>
      </c>
      <c r="AM2074" s="282" t="s">
        <v>200</v>
      </c>
      <c r="AN2074" s="283" t="s">
        <v>913</v>
      </c>
      <c r="AO2074" s="283" t="s">
        <v>1634</v>
      </c>
      <c r="AP2074" s="283">
        <v>13</v>
      </c>
      <c r="AQ2074" s="567">
        <v>2073</v>
      </c>
    </row>
    <row r="2075" spans="35:43" x14ac:dyDescent="0.25">
      <c r="AI2075" s="278" t="str">
        <f t="shared" si="34"/>
        <v>42590Ε2δ (Β)130Sα16</v>
      </c>
      <c r="AJ2075" s="287">
        <v>42590</v>
      </c>
      <c r="AK2075" s="280" t="s">
        <v>1086</v>
      </c>
      <c r="AL2075" s="281">
        <v>130</v>
      </c>
      <c r="AM2075" s="282" t="s">
        <v>200</v>
      </c>
      <c r="AN2075" s="283" t="s">
        <v>906</v>
      </c>
      <c r="AO2075" s="283" t="s">
        <v>1636</v>
      </c>
      <c r="AP2075" s="283">
        <v>7</v>
      </c>
      <c r="AQ2075" s="567">
        <v>2076</v>
      </c>
    </row>
    <row r="2076" spans="35:43" x14ac:dyDescent="0.25">
      <c r="AI2076" s="278" t="str">
        <f t="shared" si="34"/>
        <v>42590Ε2δ (Β)130Dα16</v>
      </c>
      <c r="AJ2076" s="287">
        <v>42590</v>
      </c>
      <c r="AK2076" s="280" t="s">
        <v>1086</v>
      </c>
      <c r="AL2076" s="281">
        <v>130</v>
      </c>
      <c r="AM2076" s="282" t="s">
        <v>200</v>
      </c>
      <c r="AN2076" s="283" t="s">
        <v>913</v>
      </c>
      <c r="AO2076" s="283" t="s">
        <v>1636</v>
      </c>
      <c r="AP2076" s="283">
        <v>15</v>
      </c>
      <c r="AQ2076" s="567">
        <v>2077</v>
      </c>
    </row>
    <row r="2077" spans="35:43" x14ac:dyDescent="0.25">
      <c r="AI2077" s="278" t="str">
        <f t="shared" si="34"/>
        <v>42590Ε2δ (Β)130Sκ12</v>
      </c>
      <c r="AJ2077" s="287">
        <v>42590</v>
      </c>
      <c r="AK2077" s="280" t="s">
        <v>1086</v>
      </c>
      <c r="AL2077" s="281">
        <v>130</v>
      </c>
      <c r="AM2077" s="282" t="s">
        <v>200</v>
      </c>
      <c r="AN2077" s="283" t="s">
        <v>906</v>
      </c>
      <c r="AO2077" s="283" t="s">
        <v>1638</v>
      </c>
      <c r="AP2077" s="283">
        <v>9</v>
      </c>
      <c r="AQ2077" s="567">
        <v>2078</v>
      </c>
    </row>
    <row r="2078" spans="35:43" x14ac:dyDescent="0.25">
      <c r="AI2078" s="278" t="str">
        <f t="shared" si="34"/>
        <v>42590Ε2δ (Β)130Dκ12</v>
      </c>
      <c r="AJ2078" s="287">
        <v>42590</v>
      </c>
      <c r="AK2078" s="280" t="s">
        <v>1086</v>
      </c>
      <c r="AL2078" s="281">
        <v>130</v>
      </c>
      <c r="AM2078" s="282" t="s">
        <v>200</v>
      </c>
      <c r="AN2078" s="283" t="s">
        <v>913</v>
      </c>
      <c r="AO2078" s="283" t="s">
        <v>1638</v>
      </c>
      <c r="AP2078" s="283">
        <v>17</v>
      </c>
      <c r="AQ2078" s="567">
        <v>2079</v>
      </c>
    </row>
    <row r="2079" spans="35:43" x14ac:dyDescent="0.25">
      <c r="AI2079" s="278" t="str">
        <f t="shared" si="34"/>
        <v>42590Ε2δ (Β)130Sκ16</v>
      </c>
      <c r="AJ2079" s="287">
        <v>42590</v>
      </c>
      <c r="AK2079" s="280" t="s">
        <v>1086</v>
      </c>
      <c r="AL2079" s="281">
        <v>130</v>
      </c>
      <c r="AM2079" s="282" t="s">
        <v>200</v>
      </c>
      <c r="AN2079" s="283" t="s">
        <v>906</v>
      </c>
      <c r="AO2079" s="283" t="s">
        <v>1640</v>
      </c>
      <c r="AP2079" s="283">
        <v>11</v>
      </c>
      <c r="AQ2079" s="567">
        <v>2082</v>
      </c>
    </row>
    <row r="2080" spans="35:43" x14ac:dyDescent="0.25">
      <c r="AI2080" s="278" t="str">
        <f t="shared" si="34"/>
        <v>42590Ε2δ (Β)137Sα14</v>
      </c>
      <c r="AJ2080" s="287">
        <v>42590</v>
      </c>
      <c r="AK2080" s="280" t="s">
        <v>1086</v>
      </c>
      <c r="AL2080" s="281">
        <v>137</v>
      </c>
      <c r="AM2080" s="282" t="s">
        <v>235</v>
      </c>
      <c r="AN2080" s="283" t="s">
        <v>906</v>
      </c>
      <c r="AO2080" s="283" t="s">
        <v>1635</v>
      </c>
      <c r="AP2080" s="283">
        <v>6</v>
      </c>
      <c r="AQ2080" s="567">
        <v>2074</v>
      </c>
    </row>
    <row r="2081" spans="35:43" x14ac:dyDescent="0.25">
      <c r="AI2081" s="278" t="str">
        <f t="shared" si="34"/>
        <v>42590Ε2δ (Β)137Dα14</v>
      </c>
      <c r="AJ2081" s="287">
        <v>42590</v>
      </c>
      <c r="AK2081" s="280" t="s">
        <v>1086</v>
      </c>
      <c r="AL2081" s="281">
        <v>137</v>
      </c>
      <c r="AM2081" s="282" t="s">
        <v>235</v>
      </c>
      <c r="AN2081" s="283" t="s">
        <v>913</v>
      </c>
      <c r="AO2081" s="283" t="s">
        <v>1635</v>
      </c>
      <c r="AP2081" s="283">
        <v>14</v>
      </c>
      <c r="AQ2081" s="567">
        <v>2075</v>
      </c>
    </row>
    <row r="2082" spans="35:43" x14ac:dyDescent="0.25">
      <c r="AI2082" s="278" t="str">
        <f t="shared" si="34"/>
        <v>42590Ε2δ (Β)137Sκ14</v>
      </c>
      <c r="AJ2082" s="287">
        <v>42590</v>
      </c>
      <c r="AK2082" s="280" t="s">
        <v>1086</v>
      </c>
      <c r="AL2082" s="281">
        <v>137</v>
      </c>
      <c r="AM2082" s="282" t="s">
        <v>235</v>
      </c>
      <c r="AN2082" s="283" t="s">
        <v>906</v>
      </c>
      <c r="AO2082" s="283" t="s">
        <v>1639</v>
      </c>
      <c r="AP2082" s="283">
        <v>10</v>
      </c>
      <c r="AQ2082" s="567">
        <v>2080</v>
      </c>
    </row>
    <row r="2083" spans="35:43" x14ac:dyDescent="0.25">
      <c r="AI2083" s="278" t="str">
        <f t="shared" si="34"/>
        <v>42590Ε2δ (Β)137Dκ14</v>
      </c>
      <c r="AJ2083" s="287">
        <v>42590</v>
      </c>
      <c r="AK2083" s="280" t="s">
        <v>1086</v>
      </c>
      <c r="AL2083" s="281">
        <v>137</v>
      </c>
      <c r="AM2083" s="282" t="s">
        <v>235</v>
      </c>
      <c r="AN2083" s="283" t="s">
        <v>913</v>
      </c>
      <c r="AO2083" s="283" t="s">
        <v>1639</v>
      </c>
      <c r="AP2083" s="283">
        <v>18</v>
      </c>
      <c r="AQ2083" s="567">
        <v>2081</v>
      </c>
    </row>
    <row r="2084" spans="35:43" x14ac:dyDescent="0.25">
      <c r="AI2084" s="278" t="str">
        <f t="shared" si="34"/>
        <v>42590Ε2δ (Δ)220Sα12</v>
      </c>
      <c r="AJ2084" s="287">
        <v>42590</v>
      </c>
      <c r="AK2084" s="280" t="s">
        <v>996</v>
      </c>
      <c r="AL2084" s="281">
        <v>220</v>
      </c>
      <c r="AM2084" s="282" t="s">
        <v>315</v>
      </c>
      <c r="AN2084" s="283" t="s">
        <v>906</v>
      </c>
      <c r="AO2084" s="283" t="s">
        <v>1634</v>
      </c>
      <c r="AP2084" s="283">
        <v>5</v>
      </c>
      <c r="AQ2084" s="567">
        <v>2083</v>
      </c>
    </row>
    <row r="2085" spans="35:43" x14ac:dyDescent="0.25">
      <c r="AI2085" s="278" t="str">
        <f t="shared" si="34"/>
        <v>42590Ε2δ (Δ)220Dα12</v>
      </c>
      <c r="AJ2085" s="287">
        <v>42590</v>
      </c>
      <c r="AK2085" s="280" t="s">
        <v>996</v>
      </c>
      <c r="AL2085" s="281">
        <v>220</v>
      </c>
      <c r="AM2085" s="282" t="s">
        <v>315</v>
      </c>
      <c r="AN2085" s="283" t="s">
        <v>913</v>
      </c>
      <c r="AO2085" s="283" t="s">
        <v>1634</v>
      </c>
      <c r="AP2085" s="283">
        <v>13</v>
      </c>
      <c r="AQ2085" s="567">
        <v>2084</v>
      </c>
    </row>
    <row r="2086" spans="35:43" x14ac:dyDescent="0.25">
      <c r="AI2086" s="278" t="str">
        <f t="shared" si="34"/>
        <v>42590Ε2δ (Δ)220Sα14</v>
      </c>
      <c r="AJ2086" s="287">
        <v>42590</v>
      </c>
      <c r="AK2086" s="280" t="s">
        <v>996</v>
      </c>
      <c r="AL2086" s="281">
        <v>220</v>
      </c>
      <c r="AM2086" s="282" t="s">
        <v>315</v>
      </c>
      <c r="AN2086" s="283" t="s">
        <v>906</v>
      </c>
      <c r="AO2086" s="283" t="s">
        <v>1635</v>
      </c>
      <c r="AP2086" s="283">
        <v>6</v>
      </c>
      <c r="AQ2086" s="567">
        <v>2085</v>
      </c>
    </row>
    <row r="2087" spans="35:43" x14ac:dyDescent="0.25">
      <c r="AI2087" s="278" t="str">
        <f t="shared" si="34"/>
        <v>42590Ε2δ (Δ)220Dα14</v>
      </c>
      <c r="AJ2087" s="287">
        <v>42590</v>
      </c>
      <c r="AK2087" s="280" t="s">
        <v>996</v>
      </c>
      <c r="AL2087" s="281">
        <v>220</v>
      </c>
      <c r="AM2087" s="282" t="s">
        <v>315</v>
      </c>
      <c r="AN2087" s="283" t="s">
        <v>913</v>
      </c>
      <c r="AO2087" s="283" t="s">
        <v>1635</v>
      </c>
      <c r="AP2087" s="283">
        <v>14</v>
      </c>
      <c r="AQ2087" s="567">
        <v>2086</v>
      </c>
    </row>
    <row r="2088" spans="35:43" x14ac:dyDescent="0.25">
      <c r="AI2088" s="278" t="str">
        <f t="shared" si="34"/>
        <v>42590Ε2δ (Δ)220Sκ12</v>
      </c>
      <c r="AJ2088" s="287">
        <v>42590</v>
      </c>
      <c r="AK2088" s="280" t="s">
        <v>996</v>
      </c>
      <c r="AL2088" s="281">
        <v>220</v>
      </c>
      <c r="AM2088" s="282" t="s">
        <v>315</v>
      </c>
      <c r="AN2088" s="283" t="s">
        <v>906</v>
      </c>
      <c r="AO2088" s="283" t="s">
        <v>1638</v>
      </c>
      <c r="AP2088" s="283">
        <v>9</v>
      </c>
      <c r="AQ2088" s="567">
        <v>2089</v>
      </c>
    </row>
    <row r="2089" spans="35:43" x14ac:dyDescent="0.25">
      <c r="AI2089" s="278" t="str">
        <f t="shared" si="34"/>
        <v>42590Ε2δ (Δ)220Dκ12</v>
      </c>
      <c r="AJ2089" s="287">
        <v>42590</v>
      </c>
      <c r="AK2089" s="280" t="s">
        <v>996</v>
      </c>
      <c r="AL2089" s="281">
        <v>220</v>
      </c>
      <c r="AM2089" s="282" t="s">
        <v>315</v>
      </c>
      <c r="AN2089" s="283" t="s">
        <v>913</v>
      </c>
      <c r="AO2089" s="283" t="s">
        <v>1638</v>
      </c>
      <c r="AP2089" s="283">
        <v>17</v>
      </c>
      <c r="AQ2089" s="567">
        <v>2090</v>
      </c>
    </row>
    <row r="2090" spans="35:43" x14ac:dyDescent="0.25">
      <c r="AI2090" s="278" t="str">
        <f t="shared" si="34"/>
        <v>42590Ε2δ (Δ)220Sκ14</v>
      </c>
      <c r="AJ2090" s="287">
        <v>42590</v>
      </c>
      <c r="AK2090" s="280" t="s">
        <v>996</v>
      </c>
      <c r="AL2090" s="281">
        <v>220</v>
      </c>
      <c r="AM2090" s="282" t="s">
        <v>315</v>
      </c>
      <c r="AN2090" s="283" t="s">
        <v>906</v>
      </c>
      <c r="AO2090" s="283" t="s">
        <v>1639</v>
      </c>
      <c r="AP2090" s="283">
        <v>10</v>
      </c>
      <c r="AQ2090" s="567">
        <v>2091</v>
      </c>
    </row>
    <row r="2091" spans="35:43" x14ac:dyDescent="0.25">
      <c r="AI2091" s="278" t="str">
        <f t="shared" si="34"/>
        <v>42590Ε2δ (Δ)220Dκ14</v>
      </c>
      <c r="AJ2091" s="287">
        <v>42590</v>
      </c>
      <c r="AK2091" s="280" t="s">
        <v>996</v>
      </c>
      <c r="AL2091" s="281">
        <v>220</v>
      </c>
      <c r="AM2091" s="282" t="s">
        <v>315</v>
      </c>
      <c r="AN2091" s="283" t="s">
        <v>913</v>
      </c>
      <c r="AO2091" s="283" t="s">
        <v>1639</v>
      </c>
      <c r="AP2091" s="283">
        <v>18</v>
      </c>
      <c r="AQ2091" s="567">
        <v>2092</v>
      </c>
    </row>
    <row r="2092" spans="35:43" x14ac:dyDescent="0.25">
      <c r="AI2092" s="278" t="str">
        <f t="shared" si="34"/>
        <v>42590Ε2δ (Δ)218Sα16</v>
      </c>
      <c r="AJ2092" s="287">
        <v>42590</v>
      </c>
      <c r="AK2092" s="280" t="s">
        <v>996</v>
      </c>
      <c r="AL2092" s="281">
        <v>218</v>
      </c>
      <c r="AM2092" s="282" t="s">
        <v>301</v>
      </c>
      <c r="AN2092" s="283" t="s">
        <v>906</v>
      </c>
      <c r="AO2092" s="283" t="s">
        <v>1636</v>
      </c>
      <c r="AP2092" s="283">
        <v>7</v>
      </c>
      <c r="AQ2092" s="567">
        <v>2087</v>
      </c>
    </row>
    <row r="2093" spans="35:43" x14ac:dyDescent="0.25">
      <c r="AI2093" s="278" t="str">
        <f t="shared" si="34"/>
        <v>42590Ε2δ (Δ)218Dα16</v>
      </c>
      <c r="AJ2093" s="287">
        <v>42590</v>
      </c>
      <c r="AK2093" s="280" t="s">
        <v>996</v>
      </c>
      <c r="AL2093" s="281">
        <v>218</v>
      </c>
      <c r="AM2093" s="282" t="s">
        <v>301</v>
      </c>
      <c r="AN2093" s="283" t="s">
        <v>913</v>
      </c>
      <c r="AO2093" s="283" t="s">
        <v>1636</v>
      </c>
      <c r="AP2093" s="283">
        <v>15</v>
      </c>
      <c r="AQ2093" s="567">
        <v>2088</v>
      </c>
    </row>
    <row r="2094" spans="35:43" x14ac:dyDescent="0.25">
      <c r="AI2094" s="278" t="str">
        <f t="shared" si="34"/>
        <v>42590Ε2δ (Δ)218Sκ16</v>
      </c>
      <c r="AJ2094" s="287">
        <v>42590</v>
      </c>
      <c r="AK2094" s="280" t="s">
        <v>996</v>
      </c>
      <c r="AL2094" s="281">
        <v>218</v>
      </c>
      <c r="AM2094" s="282" t="s">
        <v>301</v>
      </c>
      <c r="AN2094" s="283" t="s">
        <v>906</v>
      </c>
      <c r="AO2094" s="283" t="s">
        <v>1640</v>
      </c>
      <c r="AP2094" s="283">
        <v>11</v>
      </c>
      <c r="AQ2094" s="567">
        <v>2093</v>
      </c>
    </row>
    <row r="2095" spans="35:43" x14ac:dyDescent="0.25">
      <c r="AI2095" s="278" t="str">
        <f t="shared" si="34"/>
        <v>42590Ε2δ (ΣΤ)261Sα12</v>
      </c>
      <c r="AJ2095" s="287">
        <v>42590</v>
      </c>
      <c r="AK2095" s="280" t="s">
        <v>998</v>
      </c>
      <c r="AL2095" s="281">
        <v>261</v>
      </c>
      <c r="AM2095" s="282" t="s">
        <v>145</v>
      </c>
      <c r="AN2095" s="283" t="s">
        <v>906</v>
      </c>
      <c r="AO2095" s="283" t="s">
        <v>1634</v>
      </c>
      <c r="AP2095" s="283">
        <v>5</v>
      </c>
      <c r="AQ2095" s="567">
        <v>2094</v>
      </c>
    </row>
    <row r="2096" spans="35:43" x14ac:dyDescent="0.25">
      <c r="AI2096" s="278" t="str">
        <f t="shared" si="34"/>
        <v>42590Ε2δ (ΣΤ)261Dα12</v>
      </c>
      <c r="AJ2096" s="287">
        <v>42590</v>
      </c>
      <c r="AK2096" s="280" t="s">
        <v>998</v>
      </c>
      <c r="AL2096" s="281">
        <v>261</v>
      </c>
      <c r="AM2096" s="282" t="s">
        <v>145</v>
      </c>
      <c r="AN2096" s="283" t="s">
        <v>913</v>
      </c>
      <c r="AO2096" s="283" t="s">
        <v>1634</v>
      </c>
      <c r="AP2096" s="283">
        <v>13</v>
      </c>
      <c r="AQ2096" s="567">
        <v>2095</v>
      </c>
    </row>
    <row r="2097" spans="35:43" x14ac:dyDescent="0.25">
      <c r="AI2097" s="278" t="str">
        <f t="shared" si="34"/>
        <v>42590Ε2δ (ΣΤ)261Sα14</v>
      </c>
      <c r="AJ2097" s="287">
        <v>42590</v>
      </c>
      <c r="AK2097" s="280" t="s">
        <v>998</v>
      </c>
      <c r="AL2097" s="281">
        <v>261</v>
      </c>
      <c r="AM2097" s="282" t="s">
        <v>145</v>
      </c>
      <c r="AN2097" s="283" t="s">
        <v>906</v>
      </c>
      <c r="AO2097" s="283" t="s">
        <v>1635</v>
      </c>
      <c r="AP2097" s="283">
        <v>6</v>
      </c>
      <c r="AQ2097" s="567">
        <v>2096</v>
      </c>
    </row>
    <row r="2098" spans="35:43" x14ac:dyDescent="0.25">
      <c r="AI2098" s="278" t="str">
        <f t="shared" si="34"/>
        <v>42590Ε2δ (ΣΤ)261Dα14</v>
      </c>
      <c r="AJ2098" s="287">
        <v>42590</v>
      </c>
      <c r="AK2098" s="280" t="s">
        <v>998</v>
      </c>
      <c r="AL2098" s="281">
        <v>261</v>
      </c>
      <c r="AM2098" s="282" t="s">
        <v>145</v>
      </c>
      <c r="AN2098" s="283" t="s">
        <v>913</v>
      </c>
      <c r="AO2098" s="283" t="s">
        <v>1635</v>
      </c>
      <c r="AP2098" s="283">
        <v>14</v>
      </c>
      <c r="AQ2098" s="567">
        <v>2097</v>
      </c>
    </row>
    <row r="2099" spans="35:43" x14ac:dyDescent="0.25">
      <c r="AI2099" s="278" t="str">
        <f t="shared" si="34"/>
        <v>42590Ε2δ (ΣΤ)261Sα16</v>
      </c>
      <c r="AJ2099" s="287">
        <v>42590</v>
      </c>
      <c r="AK2099" s="280" t="s">
        <v>998</v>
      </c>
      <c r="AL2099" s="281">
        <v>261</v>
      </c>
      <c r="AM2099" s="282" t="s">
        <v>145</v>
      </c>
      <c r="AN2099" s="283" t="s">
        <v>906</v>
      </c>
      <c r="AO2099" s="283" t="s">
        <v>1636</v>
      </c>
      <c r="AP2099" s="283">
        <v>7</v>
      </c>
      <c r="AQ2099" s="567">
        <v>2098</v>
      </c>
    </row>
    <row r="2100" spans="35:43" x14ac:dyDescent="0.25">
      <c r="AI2100" s="278" t="str">
        <f t="shared" si="34"/>
        <v>42590Ε2δ (ΣΤ)261Dα16</v>
      </c>
      <c r="AJ2100" s="287">
        <v>42590</v>
      </c>
      <c r="AK2100" s="280" t="s">
        <v>998</v>
      </c>
      <c r="AL2100" s="281">
        <v>261</v>
      </c>
      <c r="AM2100" s="282" t="s">
        <v>145</v>
      </c>
      <c r="AN2100" s="283" t="s">
        <v>913</v>
      </c>
      <c r="AO2100" s="283" t="s">
        <v>1636</v>
      </c>
      <c r="AP2100" s="283">
        <v>15</v>
      </c>
      <c r="AQ2100" s="567">
        <v>2099</v>
      </c>
    </row>
    <row r="2101" spans="35:43" x14ac:dyDescent="0.25">
      <c r="AI2101" s="278" t="str">
        <f t="shared" si="34"/>
        <v>42590Ε2δ (ΣΤ)261Sκ12</v>
      </c>
      <c r="AJ2101" s="287">
        <v>42590</v>
      </c>
      <c r="AK2101" s="280" t="s">
        <v>998</v>
      </c>
      <c r="AL2101" s="281">
        <v>261</v>
      </c>
      <c r="AM2101" s="282" t="s">
        <v>145</v>
      </c>
      <c r="AN2101" s="283" t="s">
        <v>906</v>
      </c>
      <c r="AO2101" s="283" t="s">
        <v>1638</v>
      </c>
      <c r="AP2101" s="283">
        <v>9</v>
      </c>
      <c r="AQ2101" s="567">
        <v>2100</v>
      </c>
    </row>
    <row r="2102" spans="35:43" x14ac:dyDescent="0.25">
      <c r="AI2102" s="278" t="str">
        <f t="shared" si="34"/>
        <v>42590Ε2δ (ΣΤ)261Dκ12</v>
      </c>
      <c r="AJ2102" s="287">
        <v>42590</v>
      </c>
      <c r="AK2102" s="280" t="s">
        <v>998</v>
      </c>
      <c r="AL2102" s="281">
        <v>261</v>
      </c>
      <c r="AM2102" s="282" t="s">
        <v>145</v>
      </c>
      <c r="AN2102" s="283" t="s">
        <v>913</v>
      </c>
      <c r="AO2102" s="283" t="s">
        <v>1638</v>
      </c>
      <c r="AP2102" s="283">
        <v>17</v>
      </c>
      <c r="AQ2102" s="567">
        <v>2101</v>
      </c>
    </row>
    <row r="2103" spans="35:43" x14ac:dyDescent="0.25">
      <c r="AI2103" s="278" t="str">
        <f t="shared" si="34"/>
        <v>42590Ε2δ (ΣΤ)261Sκ14</v>
      </c>
      <c r="AJ2103" s="287">
        <v>42590</v>
      </c>
      <c r="AK2103" s="280" t="s">
        <v>998</v>
      </c>
      <c r="AL2103" s="281">
        <v>261</v>
      </c>
      <c r="AM2103" s="282" t="s">
        <v>145</v>
      </c>
      <c r="AN2103" s="283" t="s">
        <v>906</v>
      </c>
      <c r="AO2103" s="283" t="s">
        <v>1639</v>
      </c>
      <c r="AP2103" s="283">
        <v>10</v>
      </c>
      <c r="AQ2103" s="567">
        <v>2102</v>
      </c>
    </row>
    <row r="2104" spans="35:43" x14ac:dyDescent="0.25">
      <c r="AI2104" s="278" t="str">
        <f t="shared" si="34"/>
        <v>42590Ε2δ (ΣΤ)261Sκ16</v>
      </c>
      <c r="AJ2104" s="287">
        <v>42590</v>
      </c>
      <c r="AK2104" s="280" t="s">
        <v>998</v>
      </c>
      <c r="AL2104" s="281">
        <v>261</v>
      </c>
      <c r="AM2104" s="282" t="s">
        <v>145</v>
      </c>
      <c r="AN2104" s="283" t="s">
        <v>906</v>
      </c>
      <c r="AO2104" s="283" t="s">
        <v>1640</v>
      </c>
      <c r="AP2104" s="283">
        <v>11</v>
      </c>
      <c r="AQ2104" s="567">
        <v>2103</v>
      </c>
    </row>
    <row r="2105" spans="35:43" x14ac:dyDescent="0.25">
      <c r="AI2105" s="278" t="str">
        <f t="shared" si="34"/>
        <v>42590Ε2δ (ΣΤ)261Dκ16</v>
      </c>
      <c r="AJ2105" s="287">
        <v>42590</v>
      </c>
      <c r="AK2105" s="280" t="s">
        <v>998</v>
      </c>
      <c r="AL2105" s="281">
        <v>261</v>
      </c>
      <c r="AM2105" s="282" t="s">
        <v>145</v>
      </c>
      <c r="AN2105" s="283" t="s">
        <v>913</v>
      </c>
      <c r="AO2105" s="283" t="s">
        <v>1640</v>
      </c>
      <c r="AP2105" s="283">
        <v>19</v>
      </c>
      <c r="AQ2105" s="567">
        <v>2104</v>
      </c>
    </row>
    <row r="2106" spans="35:43" x14ac:dyDescent="0.25">
      <c r="AI2106" s="278" t="str">
        <f t="shared" si="34"/>
        <v>42597ITF (JUG OPEN)14Dα18</v>
      </c>
      <c r="AJ2106" s="287">
        <v>42597</v>
      </c>
      <c r="AK2106" s="280" t="s">
        <v>1149</v>
      </c>
      <c r="AL2106" s="281">
        <v>14</v>
      </c>
      <c r="AM2106" s="282" t="s">
        <v>908</v>
      </c>
      <c r="AN2106" s="283" t="s">
        <v>913</v>
      </c>
      <c r="AO2106" s="283" t="s">
        <v>1637</v>
      </c>
      <c r="AP2106" s="283">
        <v>16</v>
      </c>
      <c r="AQ2106" s="567">
        <v>2105</v>
      </c>
    </row>
    <row r="2107" spans="35:43" x14ac:dyDescent="0.25">
      <c r="AI2107" s="278" t="str">
        <f t="shared" si="34"/>
        <v>42597ITF (JUG OPEN)14Sκ18</v>
      </c>
      <c r="AJ2107" s="287">
        <v>42597</v>
      </c>
      <c r="AK2107" s="280" t="s">
        <v>1149</v>
      </c>
      <c r="AL2107" s="281">
        <v>14</v>
      </c>
      <c r="AM2107" s="282" t="s">
        <v>908</v>
      </c>
      <c r="AN2107" s="283" t="s">
        <v>906</v>
      </c>
      <c r="AO2107" s="283" t="s">
        <v>1641</v>
      </c>
      <c r="AP2107" s="283">
        <v>12</v>
      </c>
      <c r="AQ2107" s="567">
        <v>2106</v>
      </c>
    </row>
    <row r="2108" spans="35:43" x14ac:dyDescent="0.25">
      <c r="AI2108" s="278" t="str">
        <f t="shared" si="34"/>
        <v>42597ITF (JUG OPEN)14Dκ18</v>
      </c>
      <c r="AJ2108" s="287">
        <v>42597</v>
      </c>
      <c r="AK2108" s="280" t="s">
        <v>1149</v>
      </c>
      <c r="AL2108" s="281">
        <v>14</v>
      </c>
      <c r="AM2108" s="282" t="s">
        <v>908</v>
      </c>
      <c r="AN2108" s="283" t="s">
        <v>913</v>
      </c>
      <c r="AO2108" s="283" t="s">
        <v>1641</v>
      </c>
      <c r="AP2108" s="283">
        <v>20</v>
      </c>
      <c r="AQ2108" s="567">
        <v>2107</v>
      </c>
    </row>
    <row r="2109" spans="35:43" x14ac:dyDescent="0.25">
      <c r="AI2109" s="278" t="str">
        <f t="shared" si="34"/>
        <v>42597TE (JUGEND)15Sκ16</v>
      </c>
      <c r="AJ2109" s="287">
        <v>42597</v>
      </c>
      <c r="AK2109" s="280" t="s">
        <v>1213</v>
      </c>
      <c r="AL2109" s="281">
        <v>15</v>
      </c>
      <c r="AM2109" s="282" t="s">
        <v>1699</v>
      </c>
      <c r="AN2109" s="283" t="s">
        <v>906</v>
      </c>
      <c r="AO2109" s="283" t="s">
        <v>1640</v>
      </c>
      <c r="AP2109" s="283">
        <v>11</v>
      </c>
      <c r="AQ2109" s="567">
        <v>2108</v>
      </c>
    </row>
    <row r="2110" spans="35:43" x14ac:dyDescent="0.25">
      <c r="AI2110" s="278" t="str">
        <f t="shared" si="34"/>
        <v>42597TE (JUGEND)15Dκ16</v>
      </c>
      <c r="AJ2110" s="287">
        <v>42597</v>
      </c>
      <c r="AK2110" s="280" t="s">
        <v>1213</v>
      </c>
      <c r="AL2110" s="281">
        <v>15</v>
      </c>
      <c r="AM2110" s="282" t="s">
        <v>1699</v>
      </c>
      <c r="AN2110" s="283" t="s">
        <v>913</v>
      </c>
      <c r="AO2110" s="283" t="s">
        <v>1640</v>
      </c>
      <c r="AP2110" s="283">
        <v>19</v>
      </c>
      <c r="AQ2110" s="567">
        <v>2109</v>
      </c>
    </row>
    <row r="2111" spans="35:43" x14ac:dyDescent="0.25">
      <c r="AI2111" s="278" t="str">
        <f t="shared" si="34"/>
        <v>42597TE (ΟΑ ΚΟΥΦΑΛΙΩΝ)154Sα16</v>
      </c>
      <c r="AJ2111" s="287">
        <v>42597</v>
      </c>
      <c r="AK2111" s="280" t="s">
        <v>992</v>
      </c>
      <c r="AL2111" s="281">
        <v>154</v>
      </c>
      <c r="AM2111" s="282" t="s">
        <v>578</v>
      </c>
      <c r="AN2111" s="283" t="s">
        <v>906</v>
      </c>
      <c r="AO2111" s="283" t="s">
        <v>1636</v>
      </c>
      <c r="AP2111" s="283">
        <v>7</v>
      </c>
      <c r="AQ2111" s="567">
        <v>2110</v>
      </c>
    </row>
    <row r="2112" spans="35:43" x14ac:dyDescent="0.25">
      <c r="AI2112" s="278" t="str">
        <f t="shared" si="34"/>
        <v>42597TE (ΟΑ ΚΟΥΦΑΛΙΩΝ)154Dα16</v>
      </c>
      <c r="AJ2112" s="287">
        <v>42597</v>
      </c>
      <c r="AK2112" s="280" t="s">
        <v>992</v>
      </c>
      <c r="AL2112" s="281">
        <v>154</v>
      </c>
      <c r="AM2112" s="282" t="s">
        <v>578</v>
      </c>
      <c r="AN2112" s="283" t="s">
        <v>913</v>
      </c>
      <c r="AO2112" s="283" t="s">
        <v>1636</v>
      </c>
      <c r="AP2112" s="283">
        <v>15</v>
      </c>
      <c r="AQ2112" s="567">
        <v>2111</v>
      </c>
    </row>
    <row r="2113" spans="35:43" x14ac:dyDescent="0.25">
      <c r="AI2113" s="278" t="str">
        <f t="shared" si="34"/>
        <v>42597TE (ΟΑ ΚΟΥΦΑΛΙΩΝ)154Sκ16</v>
      </c>
      <c r="AJ2113" s="287">
        <v>42597</v>
      </c>
      <c r="AK2113" s="280" t="s">
        <v>992</v>
      </c>
      <c r="AL2113" s="281">
        <v>154</v>
      </c>
      <c r="AM2113" s="282" t="s">
        <v>578</v>
      </c>
      <c r="AN2113" s="283" t="s">
        <v>906</v>
      </c>
      <c r="AO2113" s="283" t="s">
        <v>1640</v>
      </c>
      <c r="AP2113" s="283">
        <v>11</v>
      </c>
      <c r="AQ2113" s="567">
        <v>2112</v>
      </c>
    </row>
    <row r="2114" spans="35:43" x14ac:dyDescent="0.25">
      <c r="AI2114" s="278" t="str">
        <f t="shared" si="34"/>
        <v>42597TE (ΟΑ ΚΟΥΦΑΛΙΩΝ)154Dκ16</v>
      </c>
      <c r="AJ2114" s="287">
        <v>42597</v>
      </c>
      <c r="AK2114" s="280" t="s">
        <v>992</v>
      </c>
      <c r="AL2114" s="281">
        <v>154</v>
      </c>
      <c r="AM2114" s="282" t="s">
        <v>578</v>
      </c>
      <c r="AN2114" s="283" t="s">
        <v>913</v>
      </c>
      <c r="AO2114" s="283" t="s">
        <v>1640</v>
      </c>
      <c r="AP2114" s="283">
        <v>19</v>
      </c>
      <c r="AQ2114" s="567">
        <v>2113</v>
      </c>
    </row>
    <row r="2115" spans="35:43" x14ac:dyDescent="0.25">
      <c r="AI2115" s="278" t="str">
        <f t="shared" ref="AI2115:AI2178" si="35">AJ2115&amp;AK2115&amp;AL2115&amp;AN2115&amp;AO2115</f>
        <v>42598Παν (Η) 18333Sα18</v>
      </c>
      <c r="AJ2115" s="287">
        <v>42598</v>
      </c>
      <c r="AK2115" s="280" t="s">
        <v>966</v>
      </c>
      <c r="AL2115" s="281">
        <v>333</v>
      </c>
      <c r="AM2115" s="282" t="s">
        <v>192</v>
      </c>
      <c r="AN2115" s="283" t="s">
        <v>906</v>
      </c>
      <c r="AO2115" s="283" t="s">
        <v>1637</v>
      </c>
      <c r="AP2115" s="283">
        <v>8</v>
      </c>
      <c r="AQ2115" s="567">
        <v>2114</v>
      </c>
    </row>
    <row r="2116" spans="35:43" x14ac:dyDescent="0.25">
      <c r="AI2116" s="278" t="str">
        <f t="shared" si="35"/>
        <v>42598Παν (Η) 18333Dα18</v>
      </c>
      <c r="AJ2116" s="287">
        <v>42598</v>
      </c>
      <c r="AK2116" s="280" t="s">
        <v>966</v>
      </c>
      <c r="AL2116" s="281">
        <v>333</v>
      </c>
      <c r="AM2116" s="282" t="s">
        <v>192</v>
      </c>
      <c r="AN2116" s="283" t="s">
        <v>913</v>
      </c>
      <c r="AO2116" s="283" t="s">
        <v>1637</v>
      </c>
      <c r="AP2116" s="283">
        <v>16</v>
      </c>
      <c r="AQ2116" s="567">
        <v>2115</v>
      </c>
    </row>
    <row r="2117" spans="35:43" x14ac:dyDescent="0.25">
      <c r="AI2117" s="278" t="str">
        <f t="shared" si="35"/>
        <v>42598Παν (Η) 18333Sκ18</v>
      </c>
      <c r="AJ2117" s="287">
        <v>42598</v>
      </c>
      <c r="AK2117" s="280" t="s">
        <v>966</v>
      </c>
      <c r="AL2117" s="281">
        <v>333</v>
      </c>
      <c r="AM2117" s="282" t="s">
        <v>192</v>
      </c>
      <c r="AN2117" s="283" t="s">
        <v>906</v>
      </c>
      <c r="AO2117" s="283" t="s">
        <v>1641</v>
      </c>
      <c r="AP2117" s="283">
        <v>12</v>
      </c>
      <c r="AQ2117" s="567">
        <v>2116</v>
      </c>
    </row>
    <row r="2118" spans="35:43" x14ac:dyDescent="0.25">
      <c r="AI2118" s="278" t="str">
        <f t="shared" si="35"/>
        <v>42598Παν (Η) 18333Dκ18</v>
      </c>
      <c r="AJ2118" s="287">
        <v>42598</v>
      </c>
      <c r="AK2118" s="280" t="s">
        <v>966</v>
      </c>
      <c r="AL2118" s="281">
        <v>333</v>
      </c>
      <c r="AM2118" s="282" t="s">
        <v>192</v>
      </c>
      <c r="AN2118" s="283" t="s">
        <v>913</v>
      </c>
      <c r="AO2118" s="283" t="s">
        <v>1641</v>
      </c>
      <c r="AP2118" s="283">
        <v>20</v>
      </c>
      <c r="AQ2118" s="567">
        <v>2117</v>
      </c>
    </row>
    <row r="2119" spans="35:43" x14ac:dyDescent="0.25">
      <c r="AI2119" s="278" t="str">
        <f t="shared" si="35"/>
        <v>42604ITF (LARNACA)14Dα18</v>
      </c>
      <c r="AJ2119" s="287">
        <v>42604</v>
      </c>
      <c r="AK2119" s="280" t="s">
        <v>1214</v>
      </c>
      <c r="AL2119" s="281">
        <v>14</v>
      </c>
      <c r="AM2119" s="282" t="s">
        <v>908</v>
      </c>
      <c r="AN2119" s="283" t="s">
        <v>913</v>
      </c>
      <c r="AO2119" s="283" t="s">
        <v>1637</v>
      </c>
      <c r="AP2119" s="283">
        <v>16</v>
      </c>
      <c r="AQ2119" s="567">
        <v>2118</v>
      </c>
    </row>
    <row r="2120" spans="35:43" x14ac:dyDescent="0.25">
      <c r="AI2120" s="278" t="str">
        <f t="shared" si="35"/>
        <v>42604TE (SANTCHEZ)15Sα16</v>
      </c>
      <c r="AJ2120" s="287">
        <v>42604</v>
      </c>
      <c r="AK2120" s="280" t="s">
        <v>1215</v>
      </c>
      <c r="AL2120" s="281">
        <v>15</v>
      </c>
      <c r="AM2120" s="282" t="s">
        <v>1699</v>
      </c>
      <c r="AN2120" s="283" t="s">
        <v>906</v>
      </c>
      <c r="AO2120" s="283" t="s">
        <v>1636</v>
      </c>
      <c r="AP2120" s="283">
        <v>7</v>
      </c>
      <c r="AQ2120" s="567">
        <v>2119</v>
      </c>
    </row>
    <row r="2121" spans="35:43" x14ac:dyDescent="0.25">
      <c r="AI2121" s="278" t="str">
        <f t="shared" si="35"/>
        <v>42604TE (ΟΑ ΑΡΙΔΑΙΑΣ)185Sα16</v>
      </c>
      <c r="AJ2121" s="287">
        <v>42604</v>
      </c>
      <c r="AK2121" s="280" t="s">
        <v>994</v>
      </c>
      <c r="AL2121" s="281">
        <v>185</v>
      </c>
      <c r="AM2121" s="282" t="s">
        <v>289</v>
      </c>
      <c r="AN2121" s="283" t="s">
        <v>906</v>
      </c>
      <c r="AO2121" s="283" t="s">
        <v>1636</v>
      </c>
      <c r="AP2121" s="283">
        <v>7</v>
      </c>
      <c r="AQ2121" s="567">
        <v>2120</v>
      </c>
    </row>
    <row r="2122" spans="35:43" x14ac:dyDescent="0.25">
      <c r="AI2122" s="278" t="str">
        <f t="shared" si="35"/>
        <v>42604TE (ΟΑ ΑΡΙΔΑΙΑΣ)185Dα16</v>
      </c>
      <c r="AJ2122" s="287">
        <v>42604</v>
      </c>
      <c r="AK2122" s="280" t="s">
        <v>994</v>
      </c>
      <c r="AL2122" s="281">
        <v>185</v>
      </c>
      <c r="AM2122" s="282" t="s">
        <v>289</v>
      </c>
      <c r="AN2122" s="283" t="s">
        <v>913</v>
      </c>
      <c r="AO2122" s="283" t="s">
        <v>1636</v>
      </c>
      <c r="AP2122" s="283">
        <v>15</v>
      </c>
      <c r="AQ2122" s="567">
        <v>2121</v>
      </c>
    </row>
    <row r="2123" spans="35:43" x14ac:dyDescent="0.25">
      <c r="AI2123" s="278" t="str">
        <f t="shared" si="35"/>
        <v>42604TE (ΟΑ ΑΡΙΔΑΙΑΣ)185Sκ16</v>
      </c>
      <c r="AJ2123" s="287">
        <v>42604</v>
      </c>
      <c r="AK2123" s="280" t="s">
        <v>994</v>
      </c>
      <c r="AL2123" s="281">
        <v>185</v>
      </c>
      <c r="AM2123" s="282" t="s">
        <v>289</v>
      </c>
      <c r="AN2123" s="283" t="s">
        <v>906</v>
      </c>
      <c r="AO2123" s="283" t="s">
        <v>1640</v>
      </c>
      <c r="AP2123" s="283">
        <v>11</v>
      </c>
      <c r="AQ2123" s="567">
        <v>2122</v>
      </c>
    </row>
    <row r="2124" spans="35:43" x14ac:dyDescent="0.25">
      <c r="AI2124" s="278" t="str">
        <f t="shared" si="35"/>
        <v>42604TE (ΟΑ ΑΡΙΔΑΙΑΣ)185Dκ16</v>
      </c>
      <c r="AJ2124" s="287">
        <v>42604</v>
      </c>
      <c r="AK2124" s="280" t="s">
        <v>994</v>
      </c>
      <c r="AL2124" s="281">
        <v>185</v>
      </c>
      <c r="AM2124" s="282" t="s">
        <v>289</v>
      </c>
      <c r="AN2124" s="283" t="s">
        <v>913</v>
      </c>
      <c r="AO2124" s="283" t="s">
        <v>1640</v>
      </c>
      <c r="AP2124" s="283">
        <v>19</v>
      </c>
      <c r="AQ2124" s="567">
        <v>2123</v>
      </c>
    </row>
    <row r="2125" spans="35:43" x14ac:dyDescent="0.25">
      <c r="AI2125" s="278" t="str">
        <f t="shared" si="35"/>
        <v>42611ITF (APHRODITE)14Sκ18</v>
      </c>
      <c r="AJ2125" s="287">
        <v>42611</v>
      </c>
      <c r="AK2125" s="280" t="s">
        <v>1082</v>
      </c>
      <c r="AL2125" s="281">
        <v>14</v>
      </c>
      <c r="AM2125" s="282" t="s">
        <v>908</v>
      </c>
      <c r="AN2125" s="283" t="s">
        <v>906</v>
      </c>
      <c r="AO2125" s="283" t="s">
        <v>1641</v>
      </c>
      <c r="AP2125" s="283">
        <v>12</v>
      </c>
      <c r="AQ2125" s="567">
        <v>2124</v>
      </c>
    </row>
    <row r="2126" spans="35:43" x14ac:dyDescent="0.25">
      <c r="AI2126" s="278" t="str">
        <f t="shared" si="35"/>
        <v>42611ITF (APHRODITE)14Dκ18</v>
      </c>
      <c r="AJ2126" s="287">
        <v>42611</v>
      </c>
      <c r="AK2126" s="280" t="s">
        <v>1082</v>
      </c>
      <c r="AL2126" s="281">
        <v>14</v>
      </c>
      <c r="AM2126" s="282" t="s">
        <v>908</v>
      </c>
      <c r="AN2126" s="283" t="s">
        <v>913</v>
      </c>
      <c r="AO2126" s="283" t="s">
        <v>1641</v>
      </c>
      <c r="AP2126" s="283">
        <v>20</v>
      </c>
      <c r="AQ2126" s="567">
        <v>2125</v>
      </c>
    </row>
    <row r="2127" spans="35:43" x14ac:dyDescent="0.25">
      <c r="AI2127" s="278" t="str">
        <f t="shared" si="35"/>
        <v>42618ITF (HERODOTOU)14Sκ18</v>
      </c>
      <c r="AJ2127" s="287">
        <v>42618</v>
      </c>
      <c r="AK2127" s="280" t="s">
        <v>985</v>
      </c>
      <c r="AL2127" s="281">
        <v>14</v>
      </c>
      <c r="AM2127" s="282" t="s">
        <v>908</v>
      </c>
      <c r="AN2127" s="283" t="s">
        <v>906</v>
      </c>
      <c r="AO2127" s="283" t="s">
        <v>1641</v>
      </c>
      <c r="AP2127" s="283">
        <v>12</v>
      </c>
      <c r="AQ2127" s="567">
        <v>2126</v>
      </c>
    </row>
    <row r="2128" spans="35:43" x14ac:dyDescent="0.25">
      <c r="AI2128" s="278" t="str">
        <f t="shared" si="35"/>
        <v>42618ITF (HERODOTOU)14Dκ18</v>
      </c>
      <c r="AJ2128" s="287">
        <v>42618</v>
      </c>
      <c r="AK2128" s="280" t="s">
        <v>985</v>
      </c>
      <c r="AL2128" s="281">
        <v>14</v>
      </c>
      <c r="AM2128" s="282" t="s">
        <v>908</v>
      </c>
      <c r="AN2128" s="283" t="s">
        <v>913</v>
      </c>
      <c r="AO2128" s="283" t="s">
        <v>1641</v>
      </c>
      <c r="AP2128" s="283">
        <v>20</v>
      </c>
      <c r="AQ2128" s="567">
        <v>2127</v>
      </c>
    </row>
    <row r="2129" spans="35:43" x14ac:dyDescent="0.25">
      <c r="AI2129" s="278" t="str">
        <f t="shared" si="35"/>
        <v>42618TE (NATIONAL)15Sα14</v>
      </c>
      <c r="AJ2129" s="287">
        <v>42618</v>
      </c>
      <c r="AK2129" s="280" t="s">
        <v>1091</v>
      </c>
      <c r="AL2129" s="281">
        <v>15</v>
      </c>
      <c r="AM2129" s="282" t="s">
        <v>1699</v>
      </c>
      <c r="AN2129" s="283" t="s">
        <v>906</v>
      </c>
      <c r="AO2129" s="283" t="s">
        <v>1635</v>
      </c>
      <c r="AP2129" s="283">
        <v>6</v>
      </c>
      <c r="AQ2129" s="567">
        <v>2128</v>
      </c>
    </row>
    <row r="2130" spans="35:43" x14ac:dyDescent="0.25">
      <c r="AI2130" s="278" t="str">
        <f t="shared" si="35"/>
        <v>42618TE (NATIONAL)15Dα14</v>
      </c>
      <c r="AJ2130" s="287">
        <v>42618</v>
      </c>
      <c r="AK2130" s="280" t="s">
        <v>1091</v>
      </c>
      <c r="AL2130" s="281">
        <v>15</v>
      </c>
      <c r="AM2130" s="282" t="s">
        <v>1699</v>
      </c>
      <c r="AN2130" s="283" t="s">
        <v>913</v>
      </c>
      <c r="AO2130" s="283" t="s">
        <v>1635</v>
      </c>
      <c r="AP2130" s="283">
        <v>14</v>
      </c>
      <c r="AQ2130" s="567">
        <v>2129</v>
      </c>
    </row>
    <row r="2131" spans="35:43" x14ac:dyDescent="0.25">
      <c r="AI2131" s="278" t="str">
        <f t="shared" si="35"/>
        <v>42618TE (NATIONAL)15Sκ14</v>
      </c>
      <c r="AJ2131" s="287">
        <v>42618</v>
      </c>
      <c r="AK2131" s="280" t="s">
        <v>1091</v>
      </c>
      <c r="AL2131" s="281">
        <v>15</v>
      </c>
      <c r="AM2131" s="282" t="s">
        <v>1699</v>
      </c>
      <c r="AN2131" s="283" t="s">
        <v>906</v>
      </c>
      <c r="AO2131" s="283" t="s">
        <v>1639</v>
      </c>
      <c r="AP2131" s="283">
        <v>10</v>
      </c>
      <c r="AQ2131" s="567">
        <v>2130</v>
      </c>
    </row>
    <row r="2132" spans="35:43" x14ac:dyDescent="0.25">
      <c r="AI2132" s="278" t="str">
        <f t="shared" si="35"/>
        <v>42618TE (NATIONAL)15Dκ14</v>
      </c>
      <c r="AJ2132" s="287">
        <v>42618</v>
      </c>
      <c r="AK2132" s="280" t="s">
        <v>1091</v>
      </c>
      <c r="AL2132" s="281">
        <v>15</v>
      </c>
      <c r="AM2132" s="282" t="s">
        <v>1699</v>
      </c>
      <c r="AN2132" s="283" t="s">
        <v>913</v>
      </c>
      <c r="AO2132" s="283" t="s">
        <v>1639</v>
      </c>
      <c r="AP2132" s="283">
        <v>18</v>
      </c>
      <c r="AQ2132" s="567">
        <v>2131</v>
      </c>
    </row>
    <row r="2133" spans="35:43" x14ac:dyDescent="0.25">
      <c r="AI2133" s="278" t="str">
        <f t="shared" si="35"/>
        <v>42619Ε1γ (Β)130Sα12</v>
      </c>
      <c r="AJ2133" s="287">
        <v>42619</v>
      </c>
      <c r="AK2133" s="280" t="s">
        <v>951</v>
      </c>
      <c r="AL2133" s="281">
        <v>130</v>
      </c>
      <c r="AM2133" s="282" t="s">
        <v>200</v>
      </c>
      <c r="AN2133" s="283" t="s">
        <v>906</v>
      </c>
      <c r="AO2133" s="283" t="s">
        <v>1634</v>
      </c>
      <c r="AP2133" s="283">
        <v>5</v>
      </c>
      <c r="AQ2133" s="567">
        <v>2132</v>
      </c>
    </row>
    <row r="2134" spans="35:43" x14ac:dyDescent="0.25">
      <c r="AI2134" s="278" t="str">
        <f t="shared" si="35"/>
        <v>42619Ε1γ (Β)130Dα12</v>
      </c>
      <c r="AJ2134" s="287">
        <v>42619</v>
      </c>
      <c r="AK2134" s="280" t="s">
        <v>951</v>
      </c>
      <c r="AL2134" s="281">
        <v>130</v>
      </c>
      <c r="AM2134" s="282" t="s">
        <v>200</v>
      </c>
      <c r="AN2134" s="283" t="s">
        <v>913</v>
      </c>
      <c r="AO2134" s="283" t="s">
        <v>1634</v>
      </c>
      <c r="AP2134" s="283">
        <v>13</v>
      </c>
      <c r="AQ2134" s="567">
        <v>2133</v>
      </c>
    </row>
    <row r="2135" spans="35:43" x14ac:dyDescent="0.25">
      <c r="AI2135" s="278" t="str">
        <f t="shared" si="35"/>
        <v>42619Ε1γ (Β)130Sκ12</v>
      </c>
      <c r="AJ2135" s="287">
        <v>42619</v>
      </c>
      <c r="AK2135" s="280" t="s">
        <v>951</v>
      </c>
      <c r="AL2135" s="281">
        <v>130</v>
      </c>
      <c r="AM2135" s="282" t="s">
        <v>200</v>
      </c>
      <c r="AN2135" s="283" t="s">
        <v>906</v>
      </c>
      <c r="AO2135" s="283" t="s">
        <v>1638</v>
      </c>
      <c r="AP2135" s="283">
        <v>9</v>
      </c>
      <c r="AQ2135" s="567">
        <v>2139</v>
      </c>
    </row>
    <row r="2136" spans="35:43" x14ac:dyDescent="0.25">
      <c r="AI2136" s="278" t="str">
        <f t="shared" si="35"/>
        <v>42619Ε1γ (Β)130Dκ12</v>
      </c>
      <c r="AJ2136" s="287">
        <v>42619</v>
      </c>
      <c r="AK2136" s="280" t="s">
        <v>951</v>
      </c>
      <c r="AL2136" s="281">
        <v>130</v>
      </c>
      <c r="AM2136" s="282" t="s">
        <v>200</v>
      </c>
      <c r="AN2136" s="283" t="s">
        <v>913</v>
      </c>
      <c r="AO2136" s="283" t="s">
        <v>1638</v>
      </c>
      <c r="AP2136" s="283">
        <v>17</v>
      </c>
      <c r="AQ2136" s="567">
        <v>2140</v>
      </c>
    </row>
    <row r="2137" spans="35:43" x14ac:dyDescent="0.25">
      <c r="AI2137" s="278" t="str">
        <f t="shared" si="35"/>
        <v>42619Ε1γ (Β)143Sα14</v>
      </c>
      <c r="AJ2137" s="287">
        <v>42619</v>
      </c>
      <c r="AK2137" s="280" t="s">
        <v>951</v>
      </c>
      <c r="AL2137" s="281">
        <v>143</v>
      </c>
      <c r="AM2137" s="282" t="s">
        <v>259</v>
      </c>
      <c r="AN2137" s="283" t="s">
        <v>906</v>
      </c>
      <c r="AO2137" s="283" t="s">
        <v>1635</v>
      </c>
      <c r="AP2137" s="283">
        <v>6</v>
      </c>
      <c r="AQ2137" s="567">
        <v>2134</v>
      </c>
    </row>
    <row r="2138" spans="35:43" x14ac:dyDescent="0.25">
      <c r="AI2138" s="278" t="str">
        <f t="shared" si="35"/>
        <v>42619Ε1γ (Β)143Dα14</v>
      </c>
      <c r="AJ2138" s="287">
        <v>42619</v>
      </c>
      <c r="AK2138" s="280" t="s">
        <v>951</v>
      </c>
      <c r="AL2138" s="281">
        <v>143</v>
      </c>
      <c r="AM2138" s="282" t="s">
        <v>259</v>
      </c>
      <c r="AN2138" s="283" t="s">
        <v>913</v>
      </c>
      <c r="AO2138" s="283" t="s">
        <v>1635</v>
      </c>
      <c r="AP2138" s="283">
        <v>14</v>
      </c>
      <c r="AQ2138" s="567">
        <v>2135</v>
      </c>
    </row>
    <row r="2139" spans="35:43" x14ac:dyDescent="0.25">
      <c r="AI2139" s="278" t="str">
        <f t="shared" si="35"/>
        <v>42619Ε1γ (Β)143Sκ14</v>
      </c>
      <c r="AJ2139" s="287">
        <v>42619</v>
      </c>
      <c r="AK2139" s="280" t="s">
        <v>951</v>
      </c>
      <c r="AL2139" s="281">
        <v>143</v>
      </c>
      <c r="AM2139" s="282" t="s">
        <v>259</v>
      </c>
      <c r="AN2139" s="283" t="s">
        <v>906</v>
      </c>
      <c r="AO2139" s="283" t="s">
        <v>1639</v>
      </c>
      <c r="AP2139" s="283">
        <v>10</v>
      </c>
      <c r="AQ2139" s="567">
        <v>2141</v>
      </c>
    </row>
    <row r="2140" spans="35:43" x14ac:dyDescent="0.25">
      <c r="AI2140" s="278" t="str">
        <f t="shared" si="35"/>
        <v>42619Ε1γ (Β)143Dκ14</v>
      </c>
      <c r="AJ2140" s="287">
        <v>42619</v>
      </c>
      <c r="AK2140" s="280" t="s">
        <v>951</v>
      </c>
      <c r="AL2140" s="281">
        <v>143</v>
      </c>
      <c r="AM2140" s="282" t="s">
        <v>259</v>
      </c>
      <c r="AN2140" s="283" t="s">
        <v>913</v>
      </c>
      <c r="AO2140" s="283" t="s">
        <v>1639</v>
      </c>
      <c r="AP2140" s="283">
        <v>18</v>
      </c>
      <c r="AQ2140" s="567">
        <v>2142</v>
      </c>
    </row>
    <row r="2141" spans="35:43" x14ac:dyDescent="0.25">
      <c r="AI2141" s="278" t="str">
        <f t="shared" si="35"/>
        <v>42619Ε1γ (Β)124Sα16</v>
      </c>
      <c r="AJ2141" s="287">
        <v>42619</v>
      </c>
      <c r="AK2141" s="280" t="s">
        <v>951</v>
      </c>
      <c r="AL2141" s="281">
        <v>124</v>
      </c>
      <c r="AM2141" s="282" t="s">
        <v>127</v>
      </c>
      <c r="AN2141" s="283" t="s">
        <v>906</v>
      </c>
      <c r="AO2141" s="283" t="s">
        <v>1636</v>
      </c>
      <c r="AP2141" s="283">
        <v>7</v>
      </c>
      <c r="AQ2141" s="567">
        <v>2136</v>
      </c>
    </row>
    <row r="2142" spans="35:43" x14ac:dyDescent="0.25">
      <c r="AI2142" s="278" t="str">
        <f t="shared" si="35"/>
        <v>42619Ε1γ (Β)124Dα16</v>
      </c>
      <c r="AJ2142" s="287">
        <v>42619</v>
      </c>
      <c r="AK2142" s="280" t="s">
        <v>951</v>
      </c>
      <c r="AL2142" s="281">
        <v>124</v>
      </c>
      <c r="AM2142" s="282" t="s">
        <v>127</v>
      </c>
      <c r="AN2142" s="283" t="s">
        <v>913</v>
      </c>
      <c r="AO2142" s="283" t="s">
        <v>1636</v>
      </c>
      <c r="AP2142" s="283">
        <v>15</v>
      </c>
      <c r="AQ2142" s="567">
        <v>2137</v>
      </c>
    </row>
    <row r="2143" spans="35:43" x14ac:dyDescent="0.25">
      <c r="AI2143" s="278" t="str">
        <f t="shared" si="35"/>
        <v>42619Ε1γ (Β)124Sκ16</v>
      </c>
      <c r="AJ2143" s="287">
        <v>42619</v>
      </c>
      <c r="AK2143" s="280" t="s">
        <v>951</v>
      </c>
      <c r="AL2143" s="281">
        <v>124</v>
      </c>
      <c r="AM2143" s="282" t="s">
        <v>127</v>
      </c>
      <c r="AN2143" s="283" t="s">
        <v>906</v>
      </c>
      <c r="AO2143" s="283" t="s">
        <v>1640</v>
      </c>
      <c r="AP2143" s="283">
        <v>11</v>
      </c>
      <c r="AQ2143" s="567">
        <v>2143</v>
      </c>
    </row>
    <row r="2144" spans="35:43" x14ac:dyDescent="0.25">
      <c r="AI2144" s="278" t="str">
        <f t="shared" si="35"/>
        <v>42619Ε1γ (Β)124Dκ16</v>
      </c>
      <c r="AJ2144" s="287">
        <v>42619</v>
      </c>
      <c r="AK2144" s="280" t="s">
        <v>951</v>
      </c>
      <c r="AL2144" s="281">
        <v>124</v>
      </c>
      <c r="AM2144" s="282" t="s">
        <v>127</v>
      </c>
      <c r="AN2144" s="283" t="s">
        <v>913</v>
      </c>
      <c r="AO2144" s="283" t="s">
        <v>1640</v>
      </c>
      <c r="AP2144" s="283">
        <v>19</v>
      </c>
      <c r="AQ2144" s="567">
        <v>2144</v>
      </c>
    </row>
    <row r="2145" spans="35:43" x14ac:dyDescent="0.25">
      <c r="AI2145" s="278" t="str">
        <f t="shared" si="35"/>
        <v>42619Ε1γ (Β)137Sα18</v>
      </c>
      <c r="AJ2145" s="287">
        <v>42619</v>
      </c>
      <c r="AK2145" s="280" t="s">
        <v>951</v>
      </c>
      <c r="AL2145" s="281">
        <v>137</v>
      </c>
      <c r="AM2145" s="282" t="s">
        <v>235</v>
      </c>
      <c r="AN2145" s="283" t="s">
        <v>906</v>
      </c>
      <c r="AO2145" s="283" t="s">
        <v>1637</v>
      </c>
      <c r="AP2145" s="283">
        <v>8</v>
      </c>
      <c r="AQ2145" s="567">
        <v>2138</v>
      </c>
    </row>
    <row r="2146" spans="35:43" x14ac:dyDescent="0.25">
      <c r="AI2146" s="278" t="str">
        <f t="shared" si="35"/>
        <v>42619Ε1γ (Β)137Sκ18</v>
      </c>
      <c r="AJ2146" s="287">
        <v>42619</v>
      </c>
      <c r="AK2146" s="280" t="s">
        <v>951</v>
      </c>
      <c r="AL2146" s="281">
        <v>137</v>
      </c>
      <c r="AM2146" s="282" t="s">
        <v>235</v>
      </c>
      <c r="AN2146" s="283" t="s">
        <v>906</v>
      </c>
      <c r="AO2146" s="283" t="s">
        <v>1641</v>
      </c>
      <c r="AP2146" s="283">
        <v>12</v>
      </c>
      <c r="AQ2146" s="567">
        <v>2145</v>
      </c>
    </row>
    <row r="2147" spans="35:43" x14ac:dyDescent="0.25">
      <c r="AI2147" s="278" t="str">
        <f t="shared" si="35"/>
        <v>42625TE (NATIONAL)15Dα16</v>
      </c>
      <c r="AJ2147" s="287">
        <v>42625</v>
      </c>
      <c r="AK2147" s="280" t="s">
        <v>1091</v>
      </c>
      <c r="AL2147" s="281">
        <v>15</v>
      </c>
      <c r="AM2147" s="282" t="s">
        <v>1699</v>
      </c>
      <c r="AN2147" s="283" t="s">
        <v>913</v>
      </c>
      <c r="AO2147" s="283" t="s">
        <v>1636</v>
      </c>
      <c r="AP2147" s="283">
        <v>15</v>
      </c>
      <c r="AQ2147" s="567">
        <v>2146</v>
      </c>
    </row>
    <row r="2148" spans="35:43" x14ac:dyDescent="0.25">
      <c r="AI2148" s="278" t="str">
        <f t="shared" si="35"/>
        <v>42625TE (NATIONAL)15Sκ16</v>
      </c>
      <c r="AJ2148" s="287">
        <v>42625</v>
      </c>
      <c r="AK2148" s="280" t="s">
        <v>1091</v>
      </c>
      <c r="AL2148" s="281">
        <v>15</v>
      </c>
      <c r="AM2148" s="282" t="s">
        <v>1699</v>
      </c>
      <c r="AN2148" s="283" t="s">
        <v>906</v>
      </c>
      <c r="AO2148" s="283" t="s">
        <v>1640</v>
      </c>
      <c r="AP2148" s="283">
        <v>11</v>
      </c>
      <c r="AQ2148" s="567">
        <v>2147</v>
      </c>
    </row>
    <row r="2149" spans="35:43" x14ac:dyDescent="0.25">
      <c r="AI2149" s="278" t="str">
        <f t="shared" si="35"/>
        <v>42625TE (NATIONAL)15Dκ16</v>
      </c>
      <c r="AJ2149" s="287">
        <v>42625</v>
      </c>
      <c r="AK2149" s="280" t="s">
        <v>1091</v>
      </c>
      <c r="AL2149" s="281">
        <v>15</v>
      </c>
      <c r="AM2149" s="282" t="s">
        <v>1699</v>
      </c>
      <c r="AN2149" s="283" t="s">
        <v>913</v>
      </c>
      <c r="AO2149" s="283" t="s">
        <v>1640</v>
      </c>
      <c r="AP2149" s="283">
        <v>19</v>
      </c>
      <c r="AQ2149" s="567">
        <v>2148</v>
      </c>
    </row>
    <row r="2150" spans="35:43" x14ac:dyDescent="0.25">
      <c r="AI2150" s="278" t="str">
        <f t="shared" si="35"/>
        <v>42632ITF (NATIONAL PARK)14Sα18</v>
      </c>
      <c r="AJ2150" s="287">
        <v>42632</v>
      </c>
      <c r="AK2150" s="280" t="s">
        <v>1216</v>
      </c>
      <c r="AL2150" s="281">
        <v>14</v>
      </c>
      <c r="AM2150" s="282" t="s">
        <v>908</v>
      </c>
      <c r="AN2150" s="283" t="s">
        <v>906</v>
      </c>
      <c r="AO2150" s="283" t="s">
        <v>1637</v>
      </c>
      <c r="AP2150" s="283">
        <v>8</v>
      </c>
      <c r="AQ2150" s="567">
        <v>2149</v>
      </c>
    </row>
    <row r="2151" spans="35:43" x14ac:dyDescent="0.25">
      <c r="AI2151" s="278" t="str">
        <f t="shared" si="35"/>
        <v>42632ITF (NATIONAL PARK)14Dα18</v>
      </c>
      <c r="AJ2151" s="287">
        <v>42632</v>
      </c>
      <c r="AK2151" s="280" t="s">
        <v>1216</v>
      </c>
      <c r="AL2151" s="281">
        <v>14</v>
      </c>
      <c r="AM2151" s="282" t="s">
        <v>908</v>
      </c>
      <c r="AN2151" s="283" t="s">
        <v>913</v>
      </c>
      <c r="AO2151" s="283" t="s">
        <v>1637</v>
      </c>
      <c r="AP2151" s="283">
        <v>16</v>
      </c>
      <c r="AQ2151" s="567">
        <v>2150</v>
      </c>
    </row>
    <row r="2152" spans="35:43" x14ac:dyDescent="0.25">
      <c r="AI2152" s="278" t="str">
        <f t="shared" si="35"/>
        <v>42632ITF (NATIONAL PARK)14Sκ18</v>
      </c>
      <c r="AJ2152" s="287">
        <v>42632</v>
      </c>
      <c r="AK2152" s="280" t="s">
        <v>1216</v>
      </c>
      <c r="AL2152" s="281">
        <v>14</v>
      </c>
      <c r="AM2152" s="282" t="s">
        <v>908</v>
      </c>
      <c r="AN2152" s="283" t="s">
        <v>906</v>
      </c>
      <c r="AO2152" s="283" t="s">
        <v>1641</v>
      </c>
      <c r="AP2152" s="283">
        <v>12</v>
      </c>
      <c r="AQ2152" s="567">
        <v>2151</v>
      </c>
    </row>
    <row r="2153" spans="35:43" x14ac:dyDescent="0.25">
      <c r="AI2153" s="278" t="str">
        <f t="shared" si="35"/>
        <v>42632ITF (NATIONAL PARK)14Dκ18</v>
      </c>
      <c r="AJ2153" s="287">
        <v>42632</v>
      </c>
      <c r="AK2153" s="280" t="s">
        <v>1216</v>
      </c>
      <c r="AL2153" s="281">
        <v>14</v>
      </c>
      <c r="AM2153" s="282" t="s">
        <v>908</v>
      </c>
      <c r="AN2153" s="283" t="s">
        <v>913</v>
      </c>
      <c r="AO2153" s="283" t="s">
        <v>1641</v>
      </c>
      <c r="AP2153" s="283">
        <v>20</v>
      </c>
      <c r="AQ2153" s="567">
        <v>2152</v>
      </c>
    </row>
    <row r="2154" spans="35:43" x14ac:dyDescent="0.25">
      <c r="AI2154" s="278" t="str">
        <f t="shared" si="35"/>
        <v>42634Ε3γ (Α)121Sα12</v>
      </c>
      <c r="AJ2154" s="287">
        <v>42634</v>
      </c>
      <c r="AK2154" s="280" t="s">
        <v>1015</v>
      </c>
      <c r="AL2154" s="281">
        <v>121</v>
      </c>
      <c r="AM2154" s="282" t="s">
        <v>383</v>
      </c>
      <c r="AN2154" s="283" t="s">
        <v>906</v>
      </c>
      <c r="AO2154" s="283" t="s">
        <v>1634</v>
      </c>
      <c r="AP2154" s="283">
        <v>5</v>
      </c>
      <c r="AQ2154" s="567">
        <v>2153</v>
      </c>
    </row>
    <row r="2155" spans="35:43" x14ac:dyDescent="0.25">
      <c r="AI2155" s="278" t="str">
        <f t="shared" si="35"/>
        <v>42634Ε3γ (Α)121Sα16</v>
      </c>
      <c r="AJ2155" s="287">
        <v>42634</v>
      </c>
      <c r="AK2155" s="280" t="s">
        <v>1015</v>
      </c>
      <c r="AL2155" s="281">
        <v>121</v>
      </c>
      <c r="AM2155" s="282" t="s">
        <v>383</v>
      </c>
      <c r="AN2155" s="283" t="s">
        <v>906</v>
      </c>
      <c r="AO2155" s="283" t="s">
        <v>1636</v>
      </c>
      <c r="AP2155" s="283">
        <v>7</v>
      </c>
      <c r="AQ2155" s="567">
        <v>2154</v>
      </c>
    </row>
    <row r="2156" spans="35:43" x14ac:dyDescent="0.25">
      <c r="AI2156" s="278" t="str">
        <f t="shared" si="35"/>
        <v>42634Ε3γ (Α)121Sκ12</v>
      </c>
      <c r="AJ2156" s="287">
        <v>42634</v>
      </c>
      <c r="AK2156" s="280" t="s">
        <v>1015</v>
      </c>
      <c r="AL2156" s="281">
        <v>121</v>
      </c>
      <c r="AM2156" s="282" t="s">
        <v>383</v>
      </c>
      <c r="AN2156" s="283" t="s">
        <v>906</v>
      </c>
      <c r="AO2156" s="283" t="s">
        <v>1638</v>
      </c>
      <c r="AP2156" s="283">
        <v>9</v>
      </c>
      <c r="AQ2156" s="567">
        <v>2155</v>
      </c>
    </row>
    <row r="2157" spans="35:43" x14ac:dyDescent="0.25">
      <c r="AI2157" s="278" t="str">
        <f t="shared" si="35"/>
        <v>42634Ε3γ (Α)121Sκ16</v>
      </c>
      <c r="AJ2157" s="287">
        <v>42634</v>
      </c>
      <c r="AK2157" s="280" t="s">
        <v>1015</v>
      </c>
      <c r="AL2157" s="281">
        <v>121</v>
      </c>
      <c r="AM2157" s="282" t="s">
        <v>383</v>
      </c>
      <c r="AN2157" s="283" t="s">
        <v>906</v>
      </c>
      <c r="AO2157" s="283" t="s">
        <v>1640</v>
      </c>
      <c r="AP2157" s="283">
        <v>11</v>
      </c>
      <c r="AQ2157" s="567">
        <v>2156</v>
      </c>
    </row>
    <row r="2158" spans="35:43" x14ac:dyDescent="0.25">
      <c r="AI2158" s="278" t="str">
        <f t="shared" si="35"/>
        <v>42634Ε3γ (Β)131Sα12</v>
      </c>
      <c r="AJ2158" s="287">
        <v>42634</v>
      </c>
      <c r="AK2158" s="280" t="s">
        <v>1016</v>
      </c>
      <c r="AL2158" s="281">
        <v>131</v>
      </c>
      <c r="AM2158" s="282" t="s">
        <v>572</v>
      </c>
      <c r="AN2158" s="283" t="s">
        <v>906</v>
      </c>
      <c r="AO2158" s="283" t="s">
        <v>1634</v>
      </c>
      <c r="AP2158" s="283">
        <v>5</v>
      </c>
      <c r="AQ2158" s="567">
        <v>2157</v>
      </c>
    </row>
    <row r="2159" spans="35:43" x14ac:dyDescent="0.25">
      <c r="AI2159" s="278" t="str">
        <f t="shared" si="35"/>
        <v>42634Ε3γ (Β)131Sα14</v>
      </c>
      <c r="AJ2159" s="287">
        <v>42634</v>
      </c>
      <c r="AK2159" s="280" t="s">
        <v>1016</v>
      </c>
      <c r="AL2159" s="281">
        <v>131</v>
      </c>
      <c r="AM2159" s="282" t="s">
        <v>572</v>
      </c>
      <c r="AN2159" s="283" t="s">
        <v>906</v>
      </c>
      <c r="AO2159" s="283" t="s">
        <v>1635</v>
      </c>
      <c r="AP2159" s="283">
        <v>6</v>
      </c>
      <c r="AQ2159" s="567">
        <v>2158</v>
      </c>
    </row>
    <row r="2160" spans="35:43" x14ac:dyDescent="0.25">
      <c r="AI2160" s="278" t="str">
        <f t="shared" si="35"/>
        <v>42634Ε3γ (Β)131Sα16</v>
      </c>
      <c r="AJ2160" s="287">
        <v>42634</v>
      </c>
      <c r="AK2160" s="280" t="s">
        <v>1016</v>
      </c>
      <c r="AL2160" s="281">
        <v>131</v>
      </c>
      <c r="AM2160" s="282" t="s">
        <v>572</v>
      </c>
      <c r="AN2160" s="283" t="s">
        <v>906</v>
      </c>
      <c r="AO2160" s="283" t="s">
        <v>1636</v>
      </c>
      <c r="AP2160" s="283">
        <v>7</v>
      </c>
      <c r="AQ2160" s="567">
        <v>2159</v>
      </c>
    </row>
    <row r="2161" spans="35:43" x14ac:dyDescent="0.25">
      <c r="AI2161" s="278" t="str">
        <f t="shared" si="35"/>
        <v>42634Ε3γ (Β)131Sκ12</v>
      </c>
      <c r="AJ2161" s="287">
        <v>42634</v>
      </c>
      <c r="AK2161" s="280" t="s">
        <v>1016</v>
      </c>
      <c r="AL2161" s="281">
        <v>131</v>
      </c>
      <c r="AM2161" s="282" t="s">
        <v>572</v>
      </c>
      <c r="AN2161" s="283" t="s">
        <v>906</v>
      </c>
      <c r="AO2161" s="283" t="s">
        <v>1638</v>
      </c>
      <c r="AP2161" s="283">
        <v>9</v>
      </c>
      <c r="AQ2161" s="567">
        <v>2160</v>
      </c>
    </row>
    <row r="2162" spans="35:43" x14ac:dyDescent="0.25">
      <c r="AI2162" s="278" t="str">
        <f t="shared" si="35"/>
        <v>42634Ε3γ (Β)131Sκ14</v>
      </c>
      <c r="AJ2162" s="287">
        <v>42634</v>
      </c>
      <c r="AK2162" s="280" t="s">
        <v>1016</v>
      </c>
      <c r="AL2162" s="281">
        <v>131</v>
      </c>
      <c r="AM2162" s="282" t="s">
        <v>572</v>
      </c>
      <c r="AN2162" s="283" t="s">
        <v>906</v>
      </c>
      <c r="AO2162" s="283" t="s">
        <v>1639</v>
      </c>
      <c r="AP2162" s="283">
        <v>10</v>
      </c>
      <c r="AQ2162" s="567">
        <v>2161</v>
      </c>
    </row>
    <row r="2163" spans="35:43" x14ac:dyDescent="0.25">
      <c r="AI2163" s="278" t="str">
        <f t="shared" si="35"/>
        <v>42634Ε3γ (Β)131Sκ16</v>
      </c>
      <c r="AJ2163" s="287">
        <v>42634</v>
      </c>
      <c r="AK2163" s="280" t="s">
        <v>1016</v>
      </c>
      <c r="AL2163" s="281">
        <v>131</v>
      </c>
      <c r="AM2163" s="282" t="s">
        <v>572</v>
      </c>
      <c r="AN2163" s="283" t="s">
        <v>906</v>
      </c>
      <c r="AO2163" s="283" t="s">
        <v>1640</v>
      </c>
      <c r="AP2163" s="283">
        <v>11</v>
      </c>
      <c r="AQ2163" s="567">
        <v>2162</v>
      </c>
    </row>
    <row r="2164" spans="35:43" x14ac:dyDescent="0.25">
      <c r="AI2164" s="278" t="str">
        <f t="shared" si="35"/>
        <v>42634Ε3γ (Γ)169Sα12</v>
      </c>
      <c r="AJ2164" s="287">
        <v>42634</v>
      </c>
      <c r="AK2164" s="280" t="s">
        <v>1017</v>
      </c>
      <c r="AL2164" s="281">
        <v>169</v>
      </c>
      <c r="AM2164" s="282" t="s">
        <v>131</v>
      </c>
      <c r="AN2164" s="283" t="s">
        <v>906</v>
      </c>
      <c r="AO2164" s="283" t="s">
        <v>1634</v>
      </c>
      <c r="AP2164" s="283">
        <v>5</v>
      </c>
      <c r="AQ2164" s="567">
        <v>2163</v>
      </c>
    </row>
    <row r="2165" spans="35:43" x14ac:dyDescent="0.25">
      <c r="AI2165" s="278" t="str">
        <f t="shared" si="35"/>
        <v>42634Ε3γ (Γ)169Sκ14</v>
      </c>
      <c r="AJ2165" s="287">
        <v>42634</v>
      </c>
      <c r="AK2165" s="280" t="s">
        <v>1017</v>
      </c>
      <c r="AL2165" s="281">
        <v>169</v>
      </c>
      <c r="AM2165" s="282" t="s">
        <v>131</v>
      </c>
      <c r="AN2165" s="283" t="s">
        <v>906</v>
      </c>
      <c r="AO2165" s="283" t="s">
        <v>1639</v>
      </c>
      <c r="AP2165" s="283">
        <v>10</v>
      </c>
      <c r="AQ2165" s="567">
        <v>2166</v>
      </c>
    </row>
    <row r="2166" spans="35:43" x14ac:dyDescent="0.25">
      <c r="AI2166" s="278" t="str">
        <f t="shared" si="35"/>
        <v>42634Ε3γ (Γ)193Sα14</v>
      </c>
      <c r="AJ2166" s="287">
        <v>42634</v>
      </c>
      <c r="AK2166" s="280" t="s">
        <v>1017</v>
      </c>
      <c r="AL2166" s="281">
        <v>193</v>
      </c>
      <c r="AM2166" s="282" t="s">
        <v>326</v>
      </c>
      <c r="AN2166" s="283" t="s">
        <v>906</v>
      </c>
      <c r="AO2166" s="283" t="s">
        <v>1635</v>
      </c>
      <c r="AP2166" s="283">
        <v>6</v>
      </c>
      <c r="AQ2166" s="567">
        <v>2164</v>
      </c>
    </row>
    <row r="2167" spans="35:43" x14ac:dyDescent="0.25">
      <c r="AI2167" s="278" t="str">
        <f t="shared" si="35"/>
        <v>42634Ε3γ (Γ)193Sκ12</v>
      </c>
      <c r="AJ2167" s="287">
        <v>42634</v>
      </c>
      <c r="AK2167" s="280" t="s">
        <v>1017</v>
      </c>
      <c r="AL2167" s="281">
        <v>193</v>
      </c>
      <c r="AM2167" s="282" t="s">
        <v>326</v>
      </c>
      <c r="AN2167" s="283" t="s">
        <v>906</v>
      </c>
      <c r="AO2167" s="283" t="s">
        <v>1638</v>
      </c>
      <c r="AP2167" s="283">
        <v>9</v>
      </c>
      <c r="AQ2167" s="567">
        <v>2165</v>
      </c>
    </row>
    <row r="2168" spans="35:43" x14ac:dyDescent="0.25">
      <c r="AI2168" s="278" t="str">
        <f t="shared" si="35"/>
        <v>42634Ε3γ (Γ)193Sκ16</v>
      </c>
      <c r="AJ2168" s="287">
        <v>42634</v>
      </c>
      <c r="AK2168" s="280" t="s">
        <v>1017</v>
      </c>
      <c r="AL2168" s="281">
        <v>193</v>
      </c>
      <c r="AM2168" s="282" t="s">
        <v>326</v>
      </c>
      <c r="AN2168" s="283" t="s">
        <v>906</v>
      </c>
      <c r="AO2168" s="283" t="s">
        <v>1640</v>
      </c>
      <c r="AP2168" s="283">
        <v>11</v>
      </c>
      <c r="AQ2168" s="567">
        <v>2167</v>
      </c>
    </row>
    <row r="2169" spans="35:43" x14ac:dyDescent="0.25">
      <c r="AI2169" s="278" t="str">
        <f t="shared" si="35"/>
        <v>42634Ε3γ (Δ)220Sα12</v>
      </c>
      <c r="AJ2169" s="287">
        <v>42634</v>
      </c>
      <c r="AK2169" s="280" t="s">
        <v>1018</v>
      </c>
      <c r="AL2169" s="281">
        <v>220</v>
      </c>
      <c r="AM2169" s="282" t="s">
        <v>315</v>
      </c>
      <c r="AN2169" s="283" t="s">
        <v>906</v>
      </c>
      <c r="AO2169" s="283" t="s">
        <v>1634</v>
      </c>
      <c r="AP2169" s="283">
        <v>5</v>
      </c>
      <c r="AQ2169" s="567">
        <v>2168</v>
      </c>
    </row>
    <row r="2170" spans="35:43" x14ac:dyDescent="0.25">
      <c r="AI2170" s="278" t="str">
        <f t="shared" si="35"/>
        <v>42634Ε3γ (Δ)220Sα14</v>
      </c>
      <c r="AJ2170" s="287">
        <v>42634</v>
      </c>
      <c r="AK2170" s="280" t="s">
        <v>1018</v>
      </c>
      <c r="AL2170" s="281">
        <v>220</v>
      </c>
      <c r="AM2170" s="282" t="s">
        <v>315</v>
      </c>
      <c r="AN2170" s="283" t="s">
        <v>906</v>
      </c>
      <c r="AO2170" s="283" t="s">
        <v>1635</v>
      </c>
      <c r="AP2170" s="283">
        <v>6</v>
      </c>
      <c r="AQ2170" s="567">
        <v>2169</v>
      </c>
    </row>
    <row r="2171" spans="35:43" x14ac:dyDescent="0.25">
      <c r="AI2171" s="278" t="str">
        <f t="shared" si="35"/>
        <v>42634Ε3γ (Δ)220Sα16</v>
      </c>
      <c r="AJ2171" s="287">
        <v>42634</v>
      </c>
      <c r="AK2171" s="280" t="s">
        <v>1018</v>
      </c>
      <c r="AL2171" s="281">
        <v>220</v>
      </c>
      <c r="AM2171" s="282" t="s">
        <v>315</v>
      </c>
      <c r="AN2171" s="283" t="s">
        <v>906</v>
      </c>
      <c r="AO2171" s="283" t="s">
        <v>1636</v>
      </c>
      <c r="AP2171" s="283">
        <v>7</v>
      </c>
      <c r="AQ2171" s="567">
        <v>2170</v>
      </c>
    </row>
    <row r="2172" spans="35:43" x14ac:dyDescent="0.25">
      <c r="AI2172" s="278" t="str">
        <f t="shared" si="35"/>
        <v>42634Ε3γ (Δ)220Sκ12</v>
      </c>
      <c r="AJ2172" s="287">
        <v>42634</v>
      </c>
      <c r="AK2172" s="280" t="s">
        <v>1018</v>
      </c>
      <c r="AL2172" s="281">
        <v>220</v>
      </c>
      <c r="AM2172" s="282" t="s">
        <v>315</v>
      </c>
      <c r="AN2172" s="283" t="s">
        <v>906</v>
      </c>
      <c r="AO2172" s="283" t="s">
        <v>1638</v>
      </c>
      <c r="AP2172" s="283">
        <v>9</v>
      </c>
      <c r="AQ2172" s="567">
        <v>2171</v>
      </c>
    </row>
    <row r="2173" spans="35:43" x14ac:dyDescent="0.25">
      <c r="AI2173" s="278" t="str">
        <f t="shared" si="35"/>
        <v>42634Ε3γ (Ε)256Sα12</v>
      </c>
      <c r="AJ2173" s="287">
        <v>42634</v>
      </c>
      <c r="AK2173" s="280" t="s">
        <v>1019</v>
      </c>
      <c r="AL2173" s="281">
        <v>256</v>
      </c>
      <c r="AM2173" s="282" t="s">
        <v>391</v>
      </c>
      <c r="AN2173" s="283" t="s">
        <v>906</v>
      </c>
      <c r="AO2173" s="283" t="s">
        <v>1634</v>
      </c>
      <c r="AP2173" s="283">
        <v>5</v>
      </c>
      <c r="AQ2173" s="567">
        <v>2172</v>
      </c>
    </row>
    <row r="2174" spans="35:43" x14ac:dyDescent="0.25">
      <c r="AI2174" s="278" t="str">
        <f t="shared" si="35"/>
        <v>42634Ε3γ (Ε)256Sα14</v>
      </c>
      <c r="AJ2174" s="287">
        <v>42634</v>
      </c>
      <c r="AK2174" s="280" t="s">
        <v>1019</v>
      </c>
      <c r="AL2174" s="281">
        <v>256</v>
      </c>
      <c r="AM2174" s="282" t="s">
        <v>391</v>
      </c>
      <c r="AN2174" s="283" t="s">
        <v>906</v>
      </c>
      <c r="AO2174" s="283" t="s">
        <v>1635</v>
      </c>
      <c r="AP2174" s="283">
        <v>6</v>
      </c>
      <c r="AQ2174" s="567">
        <v>2173</v>
      </c>
    </row>
    <row r="2175" spans="35:43" x14ac:dyDescent="0.25">
      <c r="AI2175" s="278" t="str">
        <f t="shared" si="35"/>
        <v>42634Ε3γ (Ε)256Sα16</v>
      </c>
      <c r="AJ2175" s="287">
        <v>42634</v>
      </c>
      <c r="AK2175" s="280" t="s">
        <v>1019</v>
      </c>
      <c r="AL2175" s="281">
        <v>256</v>
      </c>
      <c r="AM2175" s="282" t="s">
        <v>391</v>
      </c>
      <c r="AN2175" s="283" t="s">
        <v>906</v>
      </c>
      <c r="AO2175" s="283" t="s">
        <v>1636</v>
      </c>
      <c r="AP2175" s="283">
        <v>7</v>
      </c>
      <c r="AQ2175" s="567">
        <v>2174</v>
      </c>
    </row>
    <row r="2176" spans="35:43" x14ac:dyDescent="0.25">
      <c r="AI2176" s="278" t="str">
        <f t="shared" si="35"/>
        <v>42634Ε3γ (Ε)256Sκ12</v>
      </c>
      <c r="AJ2176" s="287">
        <v>42634</v>
      </c>
      <c r="AK2176" s="280" t="s">
        <v>1019</v>
      </c>
      <c r="AL2176" s="281">
        <v>256</v>
      </c>
      <c r="AM2176" s="282" t="s">
        <v>391</v>
      </c>
      <c r="AN2176" s="283" t="s">
        <v>906</v>
      </c>
      <c r="AO2176" s="283" t="s">
        <v>1638</v>
      </c>
      <c r="AP2176" s="283">
        <v>9</v>
      </c>
      <c r="AQ2176" s="567">
        <v>2175</v>
      </c>
    </row>
    <row r="2177" spans="35:43" x14ac:dyDescent="0.25">
      <c r="AI2177" s="278" t="str">
        <f t="shared" si="35"/>
        <v>42634Ε3γ (Ζ)305Sα12</v>
      </c>
      <c r="AJ2177" s="287">
        <v>42634</v>
      </c>
      <c r="AK2177" s="280" t="s">
        <v>1020</v>
      </c>
      <c r="AL2177" s="281">
        <v>305</v>
      </c>
      <c r="AM2177" s="282" t="s">
        <v>262</v>
      </c>
      <c r="AN2177" s="283" t="s">
        <v>906</v>
      </c>
      <c r="AO2177" s="283" t="s">
        <v>1634</v>
      </c>
      <c r="AP2177" s="283">
        <v>5</v>
      </c>
      <c r="AQ2177" s="567">
        <v>2176</v>
      </c>
    </row>
    <row r="2178" spans="35:43" x14ac:dyDescent="0.25">
      <c r="AI2178" s="278" t="str">
        <f t="shared" si="35"/>
        <v>42634Ε3γ (Ζ)305Sα14</v>
      </c>
      <c r="AJ2178" s="287">
        <v>42634</v>
      </c>
      <c r="AK2178" s="280" t="s">
        <v>1020</v>
      </c>
      <c r="AL2178" s="281">
        <v>305</v>
      </c>
      <c r="AM2178" s="282" t="s">
        <v>262</v>
      </c>
      <c r="AN2178" s="283" t="s">
        <v>906</v>
      </c>
      <c r="AO2178" s="283" t="s">
        <v>1635</v>
      </c>
      <c r="AP2178" s="283">
        <v>6</v>
      </c>
      <c r="AQ2178" s="567">
        <v>2177</v>
      </c>
    </row>
    <row r="2179" spans="35:43" x14ac:dyDescent="0.25">
      <c r="AI2179" s="278" t="str">
        <f t="shared" ref="AI2179:AI2242" si="36">AJ2179&amp;AK2179&amp;AL2179&amp;AN2179&amp;AO2179</f>
        <v>42634Ε3γ (Ζ)305Sκ12</v>
      </c>
      <c r="AJ2179" s="287">
        <v>42634</v>
      </c>
      <c r="AK2179" s="280" t="s">
        <v>1020</v>
      </c>
      <c r="AL2179" s="281">
        <v>305</v>
      </c>
      <c r="AM2179" s="282" t="s">
        <v>262</v>
      </c>
      <c r="AN2179" s="283" t="s">
        <v>906</v>
      </c>
      <c r="AO2179" s="283" t="s">
        <v>1638</v>
      </c>
      <c r="AP2179" s="283">
        <v>9</v>
      </c>
      <c r="AQ2179" s="567">
        <v>2178</v>
      </c>
    </row>
    <row r="2180" spans="35:43" x14ac:dyDescent="0.25">
      <c r="AI2180" s="278" t="str">
        <f t="shared" si="36"/>
        <v>42634Ε3γ (Ζ)305Sκ14</v>
      </c>
      <c r="AJ2180" s="287">
        <v>42634</v>
      </c>
      <c r="AK2180" s="280" t="s">
        <v>1020</v>
      </c>
      <c r="AL2180" s="281">
        <v>305</v>
      </c>
      <c r="AM2180" s="282" t="s">
        <v>262</v>
      </c>
      <c r="AN2180" s="283" t="s">
        <v>906</v>
      </c>
      <c r="AO2180" s="283" t="s">
        <v>1639</v>
      </c>
      <c r="AP2180" s="283">
        <v>10</v>
      </c>
      <c r="AQ2180" s="567">
        <v>2179</v>
      </c>
    </row>
    <row r="2181" spans="35:43" x14ac:dyDescent="0.25">
      <c r="AI2181" s="278" t="str">
        <f t="shared" si="36"/>
        <v>42634Ε3γ (Η)318Sα12</v>
      </c>
      <c r="AJ2181" s="287">
        <v>42634</v>
      </c>
      <c r="AK2181" s="280" t="s">
        <v>1021</v>
      </c>
      <c r="AL2181" s="281">
        <v>318</v>
      </c>
      <c r="AM2181" s="282" t="s">
        <v>163</v>
      </c>
      <c r="AN2181" s="283" t="s">
        <v>906</v>
      </c>
      <c r="AO2181" s="283" t="s">
        <v>1634</v>
      </c>
      <c r="AP2181" s="283">
        <v>5</v>
      </c>
      <c r="AQ2181" s="567">
        <v>2180</v>
      </c>
    </row>
    <row r="2182" spans="35:43" x14ac:dyDescent="0.25">
      <c r="AI2182" s="278" t="str">
        <f t="shared" si="36"/>
        <v>42634Ε3γ (Η)318Sα14</v>
      </c>
      <c r="AJ2182" s="287">
        <v>42634</v>
      </c>
      <c r="AK2182" s="280" t="s">
        <v>1021</v>
      </c>
      <c r="AL2182" s="281">
        <v>318</v>
      </c>
      <c r="AM2182" s="282" t="s">
        <v>163</v>
      </c>
      <c r="AN2182" s="283" t="s">
        <v>906</v>
      </c>
      <c r="AO2182" s="283" t="s">
        <v>1635</v>
      </c>
      <c r="AP2182" s="283">
        <v>6</v>
      </c>
      <c r="AQ2182" s="567">
        <v>2181</v>
      </c>
    </row>
    <row r="2183" spans="35:43" x14ac:dyDescent="0.25">
      <c r="AI2183" s="278" t="str">
        <f t="shared" si="36"/>
        <v>42634Ε3γ (Η)318Sα16</v>
      </c>
      <c r="AJ2183" s="287">
        <v>42634</v>
      </c>
      <c r="AK2183" s="280" t="s">
        <v>1021</v>
      </c>
      <c r="AL2183" s="281">
        <v>318</v>
      </c>
      <c r="AM2183" s="282" t="s">
        <v>163</v>
      </c>
      <c r="AN2183" s="283" t="s">
        <v>906</v>
      </c>
      <c r="AO2183" s="283" t="s">
        <v>1636</v>
      </c>
      <c r="AP2183" s="283">
        <v>7</v>
      </c>
      <c r="AQ2183" s="567">
        <v>2182</v>
      </c>
    </row>
    <row r="2184" spans="35:43" x14ac:dyDescent="0.25">
      <c r="AI2184" s="278" t="str">
        <f t="shared" si="36"/>
        <v>42634Ε3γ (Η)318Sκ12</v>
      </c>
      <c r="AJ2184" s="287">
        <v>42634</v>
      </c>
      <c r="AK2184" s="280" t="s">
        <v>1021</v>
      </c>
      <c r="AL2184" s="281">
        <v>318</v>
      </c>
      <c r="AM2184" s="282" t="s">
        <v>163</v>
      </c>
      <c r="AN2184" s="283" t="s">
        <v>906</v>
      </c>
      <c r="AO2184" s="283" t="s">
        <v>1638</v>
      </c>
      <c r="AP2184" s="283">
        <v>9</v>
      </c>
      <c r="AQ2184" s="567">
        <v>2183</v>
      </c>
    </row>
    <row r="2185" spans="35:43" x14ac:dyDescent="0.25">
      <c r="AI2185" s="278" t="str">
        <f t="shared" si="36"/>
        <v>42634Ε3γ (Η)318Sκ14</v>
      </c>
      <c r="AJ2185" s="287">
        <v>42634</v>
      </c>
      <c r="AK2185" s="280" t="s">
        <v>1021</v>
      </c>
      <c r="AL2185" s="281">
        <v>318</v>
      </c>
      <c r="AM2185" s="282" t="s">
        <v>163</v>
      </c>
      <c r="AN2185" s="283" t="s">
        <v>906</v>
      </c>
      <c r="AO2185" s="283" t="s">
        <v>1639</v>
      </c>
      <c r="AP2185" s="283">
        <v>10</v>
      </c>
      <c r="AQ2185" s="567">
        <v>2184</v>
      </c>
    </row>
    <row r="2186" spans="35:43" x14ac:dyDescent="0.25">
      <c r="AI2186" s="278" t="str">
        <f t="shared" si="36"/>
        <v>42634Ε3γ (Θ)374Sα12</v>
      </c>
      <c r="AJ2186" s="287">
        <v>42634</v>
      </c>
      <c r="AK2186" s="280" t="s">
        <v>1022</v>
      </c>
      <c r="AL2186" s="281">
        <v>374</v>
      </c>
      <c r="AM2186" s="282" t="s">
        <v>208</v>
      </c>
      <c r="AN2186" s="283" t="s">
        <v>906</v>
      </c>
      <c r="AO2186" s="283" t="s">
        <v>1634</v>
      </c>
      <c r="AP2186" s="283">
        <v>5</v>
      </c>
      <c r="AQ2186" s="567">
        <v>2185</v>
      </c>
    </row>
    <row r="2187" spans="35:43" x14ac:dyDescent="0.25">
      <c r="AI2187" s="278" t="str">
        <f t="shared" si="36"/>
        <v>42634Ε3γ (Θ)374Sα14</v>
      </c>
      <c r="AJ2187" s="287">
        <v>42634</v>
      </c>
      <c r="AK2187" s="280" t="s">
        <v>1022</v>
      </c>
      <c r="AL2187" s="281">
        <v>374</v>
      </c>
      <c r="AM2187" s="282" t="s">
        <v>208</v>
      </c>
      <c r="AN2187" s="283" t="s">
        <v>906</v>
      </c>
      <c r="AO2187" s="283" t="s">
        <v>1635</v>
      </c>
      <c r="AP2187" s="283">
        <v>6</v>
      </c>
      <c r="AQ2187" s="567">
        <v>2186</v>
      </c>
    </row>
    <row r="2188" spans="35:43" x14ac:dyDescent="0.25">
      <c r="AI2188" s="278" t="str">
        <f t="shared" si="36"/>
        <v>42634Ε3γ (Θ)374Sα16</v>
      </c>
      <c r="AJ2188" s="287">
        <v>42634</v>
      </c>
      <c r="AK2188" s="280" t="s">
        <v>1022</v>
      </c>
      <c r="AL2188" s="281">
        <v>374</v>
      </c>
      <c r="AM2188" s="282" t="s">
        <v>208</v>
      </c>
      <c r="AN2188" s="283" t="s">
        <v>906</v>
      </c>
      <c r="AO2188" s="283" t="s">
        <v>1636</v>
      </c>
      <c r="AP2188" s="283">
        <v>7</v>
      </c>
      <c r="AQ2188" s="567">
        <v>2187</v>
      </c>
    </row>
    <row r="2189" spans="35:43" x14ac:dyDescent="0.25">
      <c r="AI2189" s="278" t="str">
        <f t="shared" si="36"/>
        <v>42634Ε3γ (Θ)374Sκ12</v>
      </c>
      <c r="AJ2189" s="287">
        <v>42634</v>
      </c>
      <c r="AK2189" s="280" t="s">
        <v>1022</v>
      </c>
      <c r="AL2189" s="281">
        <v>374</v>
      </c>
      <c r="AM2189" s="282" t="s">
        <v>208</v>
      </c>
      <c r="AN2189" s="283" t="s">
        <v>906</v>
      </c>
      <c r="AO2189" s="283" t="s">
        <v>1638</v>
      </c>
      <c r="AP2189" s="283">
        <v>9</v>
      </c>
      <c r="AQ2189" s="567">
        <v>2188</v>
      </c>
    </row>
    <row r="2190" spans="35:43" x14ac:dyDescent="0.25">
      <c r="AI2190" s="278" t="str">
        <f t="shared" si="36"/>
        <v>42634Ε3γ (Θ)374Sκ14</v>
      </c>
      <c r="AJ2190" s="287">
        <v>42634</v>
      </c>
      <c r="AK2190" s="280" t="s">
        <v>1022</v>
      </c>
      <c r="AL2190" s="281">
        <v>374</v>
      </c>
      <c r="AM2190" s="282" t="s">
        <v>208</v>
      </c>
      <c r="AN2190" s="283" t="s">
        <v>906</v>
      </c>
      <c r="AO2190" s="283" t="s">
        <v>1639</v>
      </c>
      <c r="AP2190" s="283">
        <v>10</v>
      </c>
      <c r="AQ2190" s="567">
        <v>2189</v>
      </c>
    </row>
    <row r="2191" spans="35:43" x14ac:dyDescent="0.25">
      <c r="AI2191" s="278" t="str">
        <f t="shared" si="36"/>
        <v>42634Ε3γ (Θ)374Sκ16</v>
      </c>
      <c r="AJ2191" s="287">
        <v>42634</v>
      </c>
      <c r="AK2191" s="280" t="s">
        <v>1022</v>
      </c>
      <c r="AL2191" s="281">
        <v>374</v>
      </c>
      <c r="AM2191" s="282" t="s">
        <v>208</v>
      </c>
      <c r="AN2191" s="283" t="s">
        <v>906</v>
      </c>
      <c r="AO2191" s="283" t="s">
        <v>1640</v>
      </c>
      <c r="AP2191" s="283">
        <v>11</v>
      </c>
      <c r="AQ2191" s="567">
        <v>2190</v>
      </c>
    </row>
    <row r="2192" spans="35:43" x14ac:dyDescent="0.25">
      <c r="AI2192" s="278" t="str">
        <f t="shared" si="36"/>
        <v>42634Ε3γ (ΙΑ)424Sα12</v>
      </c>
      <c r="AJ2192" s="287">
        <v>42634</v>
      </c>
      <c r="AK2192" s="280" t="s">
        <v>1023</v>
      </c>
      <c r="AL2192" s="281">
        <v>424</v>
      </c>
      <c r="AM2192" s="282" t="s">
        <v>197</v>
      </c>
      <c r="AN2192" s="283" t="s">
        <v>906</v>
      </c>
      <c r="AO2192" s="283" t="s">
        <v>1634</v>
      </c>
      <c r="AP2192" s="283">
        <v>5</v>
      </c>
      <c r="AQ2192" s="567">
        <v>2191</v>
      </c>
    </row>
    <row r="2193" spans="35:43" x14ac:dyDescent="0.25">
      <c r="AI2193" s="278" t="str">
        <f t="shared" si="36"/>
        <v>42634Ε3γ (ΙΑ)424Sα14</v>
      </c>
      <c r="AJ2193" s="287">
        <v>42634</v>
      </c>
      <c r="AK2193" s="280" t="s">
        <v>1023</v>
      </c>
      <c r="AL2193" s="281">
        <v>424</v>
      </c>
      <c r="AM2193" s="282" t="s">
        <v>197</v>
      </c>
      <c r="AN2193" s="283" t="s">
        <v>906</v>
      </c>
      <c r="AO2193" s="283" t="s">
        <v>1635</v>
      </c>
      <c r="AP2193" s="283">
        <v>6</v>
      </c>
      <c r="AQ2193" s="567">
        <v>2192</v>
      </c>
    </row>
    <row r="2194" spans="35:43" x14ac:dyDescent="0.25">
      <c r="AI2194" s="278" t="str">
        <f t="shared" si="36"/>
        <v>42634Ε3γ (ΙΑ)424Sα16</v>
      </c>
      <c r="AJ2194" s="287">
        <v>42634</v>
      </c>
      <c r="AK2194" s="280" t="s">
        <v>1023</v>
      </c>
      <c r="AL2194" s="281">
        <v>424</v>
      </c>
      <c r="AM2194" s="282" t="s">
        <v>197</v>
      </c>
      <c r="AN2194" s="283" t="s">
        <v>906</v>
      </c>
      <c r="AO2194" s="283" t="s">
        <v>1636</v>
      </c>
      <c r="AP2194" s="283">
        <v>7</v>
      </c>
      <c r="AQ2194" s="567">
        <v>2193</v>
      </c>
    </row>
    <row r="2195" spans="35:43" x14ac:dyDescent="0.25">
      <c r="AI2195" s="278" t="str">
        <f t="shared" si="36"/>
        <v>42634Ε3γ (ΙΑ)424Sκ12</v>
      </c>
      <c r="AJ2195" s="287">
        <v>42634</v>
      </c>
      <c r="AK2195" s="280" t="s">
        <v>1023</v>
      </c>
      <c r="AL2195" s="281">
        <v>424</v>
      </c>
      <c r="AM2195" s="282" t="s">
        <v>197</v>
      </c>
      <c r="AN2195" s="283" t="s">
        <v>906</v>
      </c>
      <c r="AO2195" s="283" t="s">
        <v>1638</v>
      </c>
      <c r="AP2195" s="283">
        <v>9</v>
      </c>
      <c r="AQ2195" s="567">
        <v>2194</v>
      </c>
    </row>
    <row r="2196" spans="35:43" x14ac:dyDescent="0.25">
      <c r="AI2196" s="278" t="str">
        <f t="shared" si="36"/>
        <v>42634Ε3γ (ΙΑ)424Sκ14</v>
      </c>
      <c r="AJ2196" s="287">
        <v>42634</v>
      </c>
      <c r="AK2196" s="280" t="s">
        <v>1023</v>
      </c>
      <c r="AL2196" s="281">
        <v>424</v>
      </c>
      <c r="AM2196" s="282" t="s">
        <v>197</v>
      </c>
      <c r="AN2196" s="283" t="s">
        <v>906</v>
      </c>
      <c r="AO2196" s="283" t="s">
        <v>1639</v>
      </c>
      <c r="AP2196" s="283">
        <v>10</v>
      </c>
      <c r="AQ2196" s="567">
        <v>2195</v>
      </c>
    </row>
    <row r="2197" spans="35:43" x14ac:dyDescent="0.25">
      <c r="AI2197" s="278" t="str">
        <f t="shared" si="36"/>
        <v>42634Ε3γ (ΙΑ)424Sκ16</v>
      </c>
      <c r="AJ2197" s="287">
        <v>42634</v>
      </c>
      <c r="AK2197" s="280" t="s">
        <v>1023</v>
      </c>
      <c r="AL2197" s="281">
        <v>424</v>
      </c>
      <c r="AM2197" s="282" t="s">
        <v>197</v>
      </c>
      <c r="AN2197" s="283" t="s">
        <v>906</v>
      </c>
      <c r="AO2197" s="283" t="s">
        <v>1640</v>
      </c>
      <c r="AP2197" s="283">
        <v>11</v>
      </c>
      <c r="AQ2197" s="567">
        <v>2196</v>
      </c>
    </row>
    <row r="2198" spans="35:43" x14ac:dyDescent="0.25">
      <c r="AI2198" s="278" t="str">
        <f t="shared" si="36"/>
        <v>42634Ε3γ (ΣΤ)279Sα12</v>
      </c>
      <c r="AJ2198" s="287">
        <v>42634</v>
      </c>
      <c r="AK2198" s="280" t="s">
        <v>1024</v>
      </c>
      <c r="AL2198" s="281">
        <v>279</v>
      </c>
      <c r="AM2198" s="282" t="s">
        <v>267</v>
      </c>
      <c r="AN2198" s="283" t="s">
        <v>906</v>
      </c>
      <c r="AO2198" s="283" t="s">
        <v>1634</v>
      </c>
      <c r="AP2198" s="283">
        <v>5</v>
      </c>
      <c r="AQ2198" s="567">
        <v>2197</v>
      </c>
    </row>
    <row r="2199" spans="35:43" x14ac:dyDescent="0.25">
      <c r="AI2199" s="278" t="str">
        <f t="shared" si="36"/>
        <v>42634Ε3γ (ΣΤ)279Sα14</v>
      </c>
      <c r="AJ2199" s="287">
        <v>42634</v>
      </c>
      <c r="AK2199" s="280" t="s">
        <v>1024</v>
      </c>
      <c r="AL2199" s="281">
        <v>279</v>
      </c>
      <c r="AM2199" s="282" t="s">
        <v>267</v>
      </c>
      <c r="AN2199" s="283" t="s">
        <v>906</v>
      </c>
      <c r="AO2199" s="283" t="s">
        <v>1635</v>
      </c>
      <c r="AP2199" s="283">
        <v>6</v>
      </c>
      <c r="AQ2199" s="567">
        <v>2198</v>
      </c>
    </row>
    <row r="2200" spans="35:43" x14ac:dyDescent="0.25">
      <c r="AI2200" s="278" t="str">
        <f t="shared" si="36"/>
        <v>42634Ε3γ (ΣΤ)279Sα16</v>
      </c>
      <c r="AJ2200" s="287">
        <v>42634</v>
      </c>
      <c r="AK2200" s="280" t="s">
        <v>1024</v>
      </c>
      <c r="AL2200" s="281">
        <v>279</v>
      </c>
      <c r="AM2200" s="282" t="s">
        <v>267</v>
      </c>
      <c r="AN2200" s="283" t="s">
        <v>906</v>
      </c>
      <c r="AO2200" s="283" t="s">
        <v>1636</v>
      </c>
      <c r="AP2200" s="283">
        <v>7</v>
      </c>
      <c r="AQ2200" s="567">
        <v>2199</v>
      </c>
    </row>
    <row r="2201" spans="35:43" x14ac:dyDescent="0.25">
      <c r="AI2201" s="278" t="str">
        <f t="shared" si="36"/>
        <v>42634Ε3γ (ΣΤ)279Sκ12</v>
      </c>
      <c r="AJ2201" s="287">
        <v>42634</v>
      </c>
      <c r="AK2201" s="280" t="s">
        <v>1024</v>
      </c>
      <c r="AL2201" s="281">
        <v>279</v>
      </c>
      <c r="AM2201" s="282" t="s">
        <v>267</v>
      </c>
      <c r="AN2201" s="283" t="s">
        <v>906</v>
      </c>
      <c r="AO2201" s="283" t="s">
        <v>1638</v>
      </c>
      <c r="AP2201" s="283">
        <v>9</v>
      </c>
      <c r="AQ2201" s="567">
        <v>2200</v>
      </c>
    </row>
    <row r="2202" spans="35:43" x14ac:dyDescent="0.25">
      <c r="AI2202" s="278" t="str">
        <f t="shared" si="36"/>
        <v>42634Ε3γ (ΣΤ)279Sκ14</v>
      </c>
      <c r="AJ2202" s="287">
        <v>42634</v>
      </c>
      <c r="AK2202" s="280" t="s">
        <v>1024</v>
      </c>
      <c r="AL2202" s="281">
        <v>279</v>
      </c>
      <c r="AM2202" s="282" t="s">
        <v>267</v>
      </c>
      <c r="AN2202" s="283" t="s">
        <v>906</v>
      </c>
      <c r="AO2202" s="283" t="s">
        <v>1639</v>
      </c>
      <c r="AP2202" s="283">
        <v>10</v>
      </c>
      <c r="AQ2202" s="567">
        <v>2201</v>
      </c>
    </row>
    <row r="2203" spans="35:43" x14ac:dyDescent="0.25">
      <c r="AI2203" s="278" t="str">
        <f t="shared" si="36"/>
        <v>42636Ε2ε (Α)106Sα12</v>
      </c>
      <c r="AJ2203" s="287">
        <v>42636</v>
      </c>
      <c r="AK2203" s="280" t="s">
        <v>1096</v>
      </c>
      <c r="AL2203" s="281">
        <v>106</v>
      </c>
      <c r="AM2203" s="282" t="s">
        <v>198</v>
      </c>
      <c r="AN2203" s="283" t="s">
        <v>906</v>
      </c>
      <c r="AO2203" s="283" t="s">
        <v>1634</v>
      </c>
      <c r="AP2203" s="283">
        <v>5</v>
      </c>
      <c r="AQ2203" s="567">
        <v>2202</v>
      </c>
    </row>
    <row r="2204" spans="35:43" x14ac:dyDescent="0.25">
      <c r="AI2204" s="278" t="str">
        <f t="shared" si="36"/>
        <v>42636Ε2ε (Α)106Dα12</v>
      </c>
      <c r="AJ2204" s="287">
        <v>42636</v>
      </c>
      <c r="AK2204" s="280" t="s">
        <v>1096</v>
      </c>
      <c r="AL2204" s="281">
        <v>106</v>
      </c>
      <c r="AM2204" s="282" t="s">
        <v>198</v>
      </c>
      <c r="AN2204" s="283" t="s">
        <v>913</v>
      </c>
      <c r="AO2204" s="283" t="s">
        <v>1634</v>
      </c>
      <c r="AP2204" s="283">
        <v>13</v>
      </c>
      <c r="AQ2204" s="567">
        <v>2203</v>
      </c>
    </row>
    <row r="2205" spans="35:43" x14ac:dyDescent="0.25">
      <c r="AI2205" s="278" t="str">
        <f t="shared" si="36"/>
        <v>42636Ε2ε (Α)106Sα16</v>
      </c>
      <c r="AJ2205" s="287">
        <v>42636</v>
      </c>
      <c r="AK2205" s="280" t="s">
        <v>1096</v>
      </c>
      <c r="AL2205" s="281">
        <v>106</v>
      </c>
      <c r="AM2205" s="282" t="s">
        <v>198</v>
      </c>
      <c r="AN2205" s="283" t="s">
        <v>906</v>
      </c>
      <c r="AO2205" s="283" t="s">
        <v>1636</v>
      </c>
      <c r="AP2205" s="283">
        <v>7</v>
      </c>
      <c r="AQ2205" s="567">
        <v>2206</v>
      </c>
    </row>
    <row r="2206" spans="35:43" x14ac:dyDescent="0.25">
      <c r="AI2206" s="278" t="str">
        <f t="shared" si="36"/>
        <v>42636Ε2ε (Α)106Dα16</v>
      </c>
      <c r="AJ2206" s="287">
        <v>42636</v>
      </c>
      <c r="AK2206" s="280" t="s">
        <v>1096</v>
      </c>
      <c r="AL2206" s="281">
        <v>106</v>
      </c>
      <c r="AM2206" s="282" t="s">
        <v>198</v>
      </c>
      <c r="AN2206" s="283" t="s">
        <v>913</v>
      </c>
      <c r="AO2206" s="283" t="s">
        <v>1636</v>
      </c>
      <c r="AP2206" s="283">
        <v>15</v>
      </c>
      <c r="AQ2206" s="567">
        <v>2207</v>
      </c>
    </row>
    <row r="2207" spans="35:43" x14ac:dyDescent="0.25">
      <c r="AI2207" s="278" t="str">
        <f t="shared" si="36"/>
        <v>42636Ε2ε (Α)106Sκ12</v>
      </c>
      <c r="AJ2207" s="287">
        <v>42636</v>
      </c>
      <c r="AK2207" s="280" t="s">
        <v>1096</v>
      </c>
      <c r="AL2207" s="281">
        <v>106</v>
      </c>
      <c r="AM2207" s="282" t="s">
        <v>198</v>
      </c>
      <c r="AN2207" s="283" t="s">
        <v>906</v>
      </c>
      <c r="AO2207" s="283" t="s">
        <v>1638</v>
      </c>
      <c r="AP2207" s="283">
        <v>9</v>
      </c>
      <c r="AQ2207" s="567">
        <v>2208</v>
      </c>
    </row>
    <row r="2208" spans="35:43" x14ac:dyDescent="0.25">
      <c r="AI2208" s="278" t="str">
        <f t="shared" si="36"/>
        <v>42636Ε2ε (Α)106Dκ12</v>
      </c>
      <c r="AJ2208" s="287">
        <v>42636</v>
      </c>
      <c r="AK2208" s="280" t="s">
        <v>1096</v>
      </c>
      <c r="AL2208" s="281">
        <v>106</v>
      </c>
      <c r="AM2208" s="282" t="s">
        <v>198</v>
      </c>
      <c r="AN2208" s="283" t="s">
        <v>913</v>
      </c>
      <c r="AO2208" s="283" t="s">
        <v>1638</v>
      </c>
      <c r="AP2208" s="283">
        <v>17</v>
      </c>
      <c r="AQ2208" s="567">
        <v>2209</v>
      </c>
    </row>
    <row r="2209" spans="35:43" x14ac:dyDescent="0.25">
      <c r="AI2209" s="278" t="str">
        <f t="shared" si="36"/>
        <v>42636Ε2ε (Α)106Sκ16</v>
      </c>
      <c r="AJ2209" s="287">
        <v>42636</v>
      </c>
      <c r="AK2209" s="280" t="s">
        <v>1096</v>
      </c>
      <c r="AL2209" s="281">
        <v>106</v>
      </c>
      <c r="AM2209" s="282" t="s">
        <v>198</v>
      </c>
      <c r="AN2209" s="283" t="s">
        <v>906</v>
      </c>
      <c r="AO2209" s="283" t="s">
        <v>1640</v>
      </c>
      <c r="AP2209" s="283">
        <v>11</v>
      </c>
      <c r="AQ2209" s="567">
        <v>2212</v>
      </c>
    </row>
    <row r="2210" spans="35:43" x14ac:dyDescent="0.25">
      <c r="AI2210" s="278" t="str">
        <f t="shared" si="36"/>
        <v>42636Ε2ε (Α)106Dκ16</v>
      </c>
      <c r="AJ2210" s="287">
        <v>42636</v>
      </c>
      <c r="AK2210" s="280" t="s">
        <v>1096</v>
      </c>
      <c r="AL2210" s="281">
        <v>106</v>
      </c>
      <c r="AM2210" s="282" t="s">
        <v>198</v>
      </c>
      <c r="AN2210" s="283" t="s">
        <v>913</v>
      </c>
      <c r="AO2210" s="283" t="s">
        <v>1640</v>
      </c>
      <c r="AP2210" s="283">
        <v>19</v>
      </c>
      <c r="AQ2210" s="567">
        <v>2213</v>
      </c>
    </row>
    <row r="2211" spans="35:43" x14ac:dyDescent="0.25">
      <c r="AI2211" s="278" t="str">
        <f t="shared" si="36"/>
        <v>42636Ε2ε (Α)121Sα14</v>
      </c>
      <c r="AJ2211" s="287">
        <v>42636</v>
      </c>
      <c r="AK2211" s="280" t="s">
        <v>1096</v>
      </c>
      <c r="AL2211" s="281">
        <v>121</v>
      </c>
      <c r="AM2211" s="282" t="s">
        <v>383</v>
      </c>
      <c r="AN2211" s="283" t="s">
        <v>906</v>
      </c>
      <c r="AO2211" s="283" t="s">
        <v>1635</v>
      </c>
      <c r="AP2211" s="283">
        <v>6</v>
      </c>
      <c r="AQ2211" s="567">
        <v>2204</v>
      </c>
    </row>
    <row r="2212" spans="35:43" x14ac:dyDescent="0.25">
      <c r="AI2212" s="278" t="str">
        <f t="shared" si="36"/>
        <v>42636Ε2ε (Α)121Dα14</v>
      </c>
      <c r="AJ2212" s="287">
        <v>42636</v>
      </c>
      <c r="AK2212" s="280" t="s">
        <v>1096</v>
      </c>
      <c r="AL2212" s="281">
        <v>121</v>
      </c>
      <c r="AM2212" s="282" t="s">
        <v>383</v>
      </c>
      <c r="AN2212" s="283" t="s">
        <v>913</v>
      </c>
      <c r="AO2212" s="283" t="s">
        <v>1635</v>
      </c>
      <c r="AP2212" s="283">
        <v>14</v>
      </c>
      <c r="AQ2212" s="567">
        <v>2205</v>
      </c>
    </row>
    <row r="2213" spans="35:43" x14ac:dyDescent="0.25">
      <c r="AI2213" s="278" t="str">
        <f t="shared" si="36"/>
        <v>42636Ε2ε (Α)121Sκ14</v>
      </c>
      <c r="AJ2213" s="287">
        <v>42636</v>
      </c>
      <c r="AK2213" s="280" t="s">
        <v>1096</v>
      </c>
      <c r="AL2213" s="281">
        <v>121</v>
      </c>
      <c r="AM2213" s="282" t="s">
        <v>383</v>
      </c>
      <c r="AN2213" s="283" t="s">
        <v>906</v>
      </c>
      <c r="AO2213" s="283" t="s">
        <v>1639</v>
      </c>
      <c r="AP2213" s="283">
        <v>10</v>
      </c>
      <c r="AQ2213" s="567">
        <v>2210</v>
      </c>
    </row>
    <row r="2214" spans="35:43" x14ac:dyDescent="0.25">
      <c r="AI2214" s="278" t="str">
        <f t="shared" si="36"/>
        <v>42636Ε2ε (Α)121Dκ14</v>
      </c>
      <c r="AJ2214" s="287">
        <v>42636</v>
      </c>
      <c r="AK2214" s="280" t="s">
        <v>1096</v>
      </c>
      <c r="AL2214" s="281">
        <v>121</v>
      </c>
      <c r="AM2214" s="282" t="s">
        <v>383</v>
      </c>
      <c r="AN2214" s="283" t="s">
        <v>913</v>
      </c>
      <c r="AO2214" s="283" t="s">
        <v>1639</v>
      </c>
      <c r="AP2214" s="283">
        <v>18</v>
      </c>
      <c r="AQ2214" s="567">
        <v>2211</v>
      </c>
    </row>
    <row r="2215" spans="35:43" x14ac:dyDescent="0.25">
      <c r="AI2215" s="278" t="str">
        <f t="shared" si="36"/>
        <v>42636Ε2ε (Γ)186Sα12</v>
      </c>
      <c r="AJ2215" s="287">
        <v>42636</v>
      </c>
      <c r="AK2215" s="280" t="s">
        <v>1217</v>
      </c>
      <c r="AL2215" s="281">
        <v>186</v>
      </c>
      <c r="AM2215" s="282" t="s">
        <v>291</v>
      </c>
      <c r="AN2215" s="283" t="s">
        <v>906</v>
      </c>
      <c r="AO2215" s="283" t="s">
        <v>1634</v>
      </c>
      <c r="AP2215" s="283">
        <v>5</v>
      </c>
      <c r="AQ2215" s="567">
        <v>2214</v>
      </c>
    </row>
    <row r="2216" spans="35:43" x14ac:dyDescent="0.25">
      <c r="AI2216" s="278" t="str">
        <f t="shared" si="36"/>
        <v>42636Ε2ε (Γ)186Dα12</v>
      </c>
      <c r="AJ2216" s="287">
        <v>42636</v>
      </c>
      <c r="AK2216" s="280" t="s">
        <v>1217</v>
      </c>
      <c r="AL2216" s="281">
        <v>186</v>
      </c>
      <c r="AM2216" s="282" t="s">
        <v>291</v>
      </c>
      <c r="AN2216" s="283" t="s">
        <v>913</v>
      </c>
      <c r="AO2216" s="283" t="s">
        <v>1634</v>
      </c>
      <c r="AP2216" s="283">
        <v>13</v>
      </c>
      <c r="AQ2216" s="567">
        <v>2215</v>
      </c>
    </row>
    <row r="2217" spans="35:43" x14ac:dyDescent="0.25">
      <c r="AI2217" s="278" t="str">
        <f t="shared" si="36"/>
        <v>42636Ε2ε (Γ)186Sκ12</v>
      </c>
      <c r="AJ2217" s="287">
        <v>42636</v>
      </c>
      <c r="AK2217" s="280" t="s">
        <v>1217</v>
      </c>
      <c r="AL2217" s="281">
        <v>186</v>
      </c>
      <c r="AM2217" s="282" t="s">
        <v>291</v>
      </c>
      <c r="AN2217" s="283" t="s">
        <v>906</v>
      </c>
      <c r="AO2217" s="283" t="s">
        <v>1638</v>
      </c>
      <c r="AP2217" s="283">
        <v>9</v>
      </c>
      <c r="AQ2217" s="567">
        <v>2220</v>
      </c>
    </row>
    <row r="2218" spans="35:43" x14ac:dyDescent="0.25">
      <c r="AI2218" s="278" t="str">
        <f t="shared" si="36"/>
        <v>42636Ε2ε (Γ)186Dκ12</v>
      </c>
      <c r="AJ2218" s="287">
        <v>42636</v>
      </c>
      <c r="AK2218" s="280" t="s">
        <v>1217</v>
      </c>
      <c r="AL2218" s="281">
        <v>186</v>
      </c>
      <c r="AM2218" s="282" t="s">
        <v>291</v>
      </c>
      <c r="AN2218" s="283" t="s">
        <v>913</v>
      </c>
      <c r="AO2218" s="283" t="s">
        <v>1638</v>
      </c>
      <c r="AP2218" s="283">
        <v>17</v>
      </c>
      <c r="AQ2218" s="567">
        <v>2221</v>
      </c>
    </row>
    <row r="2219" spans="35:43" x14ac:dyDescent="0.25">
      <c r="AI2219" s="278" t="str">
        <f t="shared" si="36"/>
        <v>42636Ε2ε (Γ)171Sα14</v>
      </c>
      <c r="AJ2219" s="287">
        <v>42636</v>
      </c>
      <c r="AK2219" s="280" t="s">
        <v>1217</v>
      </c>
      <c r="AL2219" s="281">
        <v>171</v>
      </c>
      <c r="AM2219" s="282" t="s">
        <v>199</v>
      </c>
      <c r="AN2219" s="283" t="s">
        <v>906</v>
      </c>
      <c r="AO2219" s="283" t="s">
        <v>1635</v>
      </c>
      <c r="AP2219" s="283">
        <v>6</v>
      </c>
      <c r="AQ2219" s="567">
        <v>2216</v>
      </c>
    </row>
    <row r="2220" spans="35:43" x14ac:dyDescent="0.25">
      <c r="AI2220" s="278" t="str">
        <f t="shared" si="36"/>
        <v>42636Ε2ε (Γ)171Dα14</v>
      </c>
      <c r="AJ2220" s="287">
        <v>42636</v>
      </c>
      <c r="AK2220" s="280" t="s">
        <v>1217</v>
      </c>
      <c r="AL2220" s="281">
        <v>171</v>
      </c>
      <c r="AM2220" s="282" t="s">
        <v>199</v>
      </c>
      <c r="AN2220" s="283" t="s">
        <v>913</v>
      </c>
      <c r="AO2220" s="283" t="s">
        <v>1635</v>
      </c>
      <c r="AP2220" s="283">
        <v>14</v>
      </c>
      <c r="AQ2220" s="567">
        <v>2217</v>
      </c>
    </row>
    <row r="2221" spans="35:43" x14ac:dyDescent="0.25">
      <c r="AI2221" s="278" t="str">
        <f t="shared" si="36"/>
        <v>42636Ε2ε (Γ)171Sκ14</v>
      </c>
      <c r="AJ2221" s="287">
        <v>42636</v>
      </c>
      <c r="AK2221" s="280" t="s">
        <v>1217</v>
      </c>
      <c r="AL2221" s="281">
        <v>171</v>
      </c>
      <c r="AM2221" s="282" t="s">
        <v>199</v>
      </c>
      <c r="AN2221" s="283" t="s">
        <v>906</v>
      </c>
      <c r="AO2221" s="283" t="s">
        <v>1639</v>
      </c>
      <c r="AP2221" s="283">
        <v>10</v>
      </c>
      <c r="AQ2221" s="567">
        <v>2222</v>
      </c>
    </row>
    <row r="2222" spans="35:43" x14ac:dyDescent="0.25">
      <c r="AI2222" s="278" t="str">
        <f t="shared" si="36"/>
        <v>42636Ε2ε (Γ)171Dκ14</v>
      </c>
      <c r="AJ2222" s="287">
        <v>42636</v>
      </c>
      <c r="AK2222" s="280" t="s">
        <v>1217</v>
      </c>
      <c r="AL2222" s="281">
        <v>171</v>
      </c>
      <c r="AM2222" s="282" t="s">
        <v>199</v>
      </c>
      <c r="AN2222" s="283" t="s">
        <v>913</v>
      </c>
      <c r="AO2222" s="283" t="s">
        <v>1639</v>
      </c>
      <c r="AP2222" s="283">
        <v>18</v>
      </c>
      <c r="AQ2222" s="567">
        <v>2223</v>
      </c>
    </row>
    <row r="2223" spans="35:43" x14ac:dyDescent="0.25">
      <c r="AI2223" s="278" t="str">
        <f t="shared" si="36"/>
        <v>42636Ε2ε (Γ)192Sα16</v>
      </c>
      <c r="AJ2223" s="287">
        <v>42636</v>
      </c>
      <c r="AK2223" s="280" t="s">
        <v>1217</v>
      </c>
      <c r="AL2223" s="281">
        <v>192</v>
      </c>
      <c r="AM2223" s="282" t="s">
        <v>324</v>
      </c>
      <c r="AN2223" s="283" t="s">
        <v>906</v>
      </c>
      <c r="AO2223" s="283" t="s">
        <v>1636</v>
      </c>
      <c r="AP2223" s="283">
        <v>7</v>
      </c>
      <c r="AQ2223" s="567">
        <v>2218</v>
      </c>
    </row>
    <row r="2224" spans="35:43" x14ac:dyDescent="0.25">
      <c r="AI2224" s="278" t="str">
        <f t="shared" si="36"/>
        <v>42636Ε2ε (Γ)192Dα16</v>
      </c>
      <c r="AJ2224" s="287">
        <v>42636</v>
      </c>
      <c r="AK2224" s="280" t="s">
        <v>1217</v>
      </c>
      <c r="AL2224" s="281">
        <v>192</v>
      </c>
      <c r="AM2224" s="282" t="s">
        <v>324</v>
      </c>
      <c r="AN2224" s="283" t="s">
        <v>913</v>
      </c>
      <c r="AO2224" s="283" t="s">
        <v>1636</v>
      </c>
      <c r="AP2224" s="283">
        <v>15</v>
      </c>
      <c r="AQ2224" s="567">
        <v>2219</v>
      </c>
    </row>
    <row r="2225" spans="35:43" x14ac:dyDescent="0.25">
      <c r="AI2225" s="278" t="str">
        <f t="shared" si="36"/>
        <v>42636Ε2ε (Γ)192Sκ16</v>
      </c>
      <c r="AJ2225" s="287">
        <v>42636</v>
      </c>
      <c r="AK2225" s="280" t="s">
        <v>1217</v>
      </c>
      <c r="AL2225" s="281">
        <v>192</v>
      </c>
      <c r="AM2225" s="282" t="s">
        <v>324</v>
      </c>
      <c r="AN2225" s="283" t="s">
        <v>906</v>
      </c>
      <c r="AO2225" s="283" t="s">
        <v>1640</v>
      </c>
      <c r="AP2225" s="283">
        <v>11</v>
      </c>
      <c r="AQ2225" s="567">
        <v>2224</v>
      </c>
    </row>
    <row r="2226" spans="35:43" x14ac:dyDescent="0.25">
      <c r="AI2226" s="278" t="str">
        <f t="shared" si="36"/>
        <v>42636Ε2ε (Ε)256Sα12</v>
      </c>
      <c r="AJ2226" s="287">
        <v>42636</v>
      </c>
      <c r="AK2226" s="280" t="s">
        <v>1013</v>
      </c>
      <c r="AL2226" s="281">
        <v>256</v>
      </c>
      <c r="AM2226" s="282" t="s">
        <v>391</v>
      </c>
      <c r="AN2226" s="283" t="s">
        <v>906</v>
      </c>
      <c r="AO2226" s="283" t="s">
        <v>1634</v>
      </c>
      <c r="AP2226" s="283">
        <v>5</v>
      </c>
      <c r="AQ2226" s="567">
        <v>2225</v>
      </c>
    </row>
    <row r="2227" spans="35:43" x14ac:dyDescent="0.25">
      <c r="AI2227" s="278" t="str">
        <f t="shared" si="36"/>
        <v>42636Ε2ε (Ε)256Sα14</v>
      </c>
      <c r="AJ2227" s="287">
        <v>42636</v>
      </c>
      <c r="AK2227" s="280" t="s">
        <v>1013</v>
      </c>
      <c r="AL2227" s="281">
        <v>256</v>
      </c>
      <c r="AM2227" s="282" t="s">
        <v>391</v>
      </c>
      <c r="AN2227" s="283" t="s">
        <v>906</v>
      </c>
      <c r="AO2227" s="283" t="s">
        <v>1635</v>
      </c>
      <c r="AP2227" s="283">
        <v>6</v>
      </c>
      <c r="AQ2227" s="567">
        <v>2226</v>
      </c>
    </row>
    <row r="2228" spans="35:43" x14ac:dyDescent="0.25">
      <c r="AI2228" s="278" t="str">
        <f t="shared" si="36"/>
        <v>42636Ε2ε (Ε)256Dα14</v>
      </c>
      <c r="AJ2228" s="287">
        <v>42636</v>
      </c>
      <c r="AK2228" s="280" t="s">
        <v>1013</v>
      </c>
      <c r="AL2228" s="281">
        <v>256</v>
      </c>
      <c r="AM2228" s="282" t="s">
        <v>391</v>
      </c>
      <c r="AN2228" s="283" t="s">
        <v>913</v>
      </c>
      <c r="AO2228" s="283" t="s">
        <v>1635</v>
      </c>
      <c r="AP2228" s="283">
        <v>14</v>
      </c>
      <c r="AQ2228" s="567">
        <v>2227</v>
      </c>
    </row>
    <row r="2229" spans="35:43" x14ac:dyDescent="0.25">
      <c r="AI2229" s="278" t="str">
        <f t="shared" si="36"/>
        <v>42636Ε2ε (Ε)256Sα16</v>
      </c>
      <c r="AJ2229" s="287">
        <v>42636</v>
      </c>
      <c r="AK2229" s="280" t="s">
        <v>1013</v>
      </c>
      <c r="AL2229" s="281">
        <v>256</v>
      </c>
      <c r="AM2229" s="282" t="s">
        <v>391</v>
      </c>
      <c r="AN2229" s="283" t="s">
        <v>906</v>
      </c>
      <c r="AO2229" s="283" t="s">
        <v>1636</v>
      </c>
      <c r="AP2229" s="283">
        <v>7</v>
      </c>
      <c r="AQ2229" s="567">
        <v>2228</v>
      </c>
    </row>
    <row r="2230" spans="35:43" x14ac:dyDescent="0.25">
      <c r="AI2230" s="278" t="str">
        <f t="shared" si="36"/>
        <v>42636Ε2ε (Ε)256Dα16</v>
      </c>
      <c r="AJ2230" s="287">
        <v>42636</v>
      </c>
      <c r="AK2230" s="280" t="s">
        <v>1013</v>
      </c>
      <c r="AL2230" s="281">
        <v>256</v>
      </c>
      <c r="AM2230" s="282" t="s">
        <v>391</v>
      </c>
      <c r="AN2230" s="283" t="s">
        <v>913</v>
      </c>
      <c r="AO2230" s="283" t="s">
        <v>1636</v>
      </c>
      <c r="AP2230" s="283">
        <v>15</v>
      </c>
      <c r="AQ2230" s="567">
        <v>2229</v>
      </c>
    </row>
    <row r="2231" spans="35:43" x14ac:dyDescent="0.25">
      <c r="AI2231" s="278" t="str">
        <f t="shared" si="36"/>
        <v>42636Ε2ε (Ε)256Sκ12</v>
      </c>
      <c r="AJ2231" s="287">
        <v>42636</v>
      </c>
      <c r="AK2231" s="280" t="s">
        <v>1013</v>
      </c>
      <c r="AL2231" s="281">
        <v>256</v>
      </c>
      <c r="AM2231" s="282" t="s">
        <v>391</v>
      </c>
      <c r="AN2231" s="283" t="s">
        <v>906</v>
      </c>
      <c r="AO2231" s="283" t="s">
        <v>1638</v>
      </c>
      <c r="AP2231" s="283">
        <v>9</v>
      </c>
      <c r="AQ2231" s="567">
        <v>2230</v>
      </c>
    </row>
    <row r="2232" spans="35:43" x14ac:dyDescent="0.25">
      <c r="AI2232" s="278" t="str">
        <f t="shared" si="36"/>
        <v>42636Ε2ε (Ε)256Sκ14</v>
      </c>
      <c r="AJ2232" s="287">
        <v>42636</v>
      </c>
      <c r="AK2232" s="280" t="s">
        <v>1013</v>
      </c>
      <c r="AL2232" s="281">
        <v>256</v>
      </c>
      <c r="AM2232" s="282" t="s">
        <v>391</v>
      </c>
      <c r="AN2232" s="283" t="s">
        <v>906</v>
      </c>
      <c r="AO2232" s="283" t="s">
        <v>1639</v>
      </c>
      <c r="AP2232" s="283">
        <v>10</v>
      </c>
      <c r="AQ2232" s="567">
        <v>2231</v>
      </c>
    </row>
    <row r="2233" spans="35:43" x14ac:dyDescent="0.25">
      <c r="AI2233" s="278" t="str">
        <f t="shared" si="36"/>
        <v>42636Ε2ε (Ε)256Sκ16</v>
      </c>
      <c r="AJ2233" s="287">
        <v>42636</v>
      </c>
      <c r="AK2233" s="280" t="s">
        <v>1013</v>
      </c>
      <c r="AL2233" s="281">
        <v>256</v>
      </c>
      <c r="AM2233" s="282" t="s">
        <v>391</v>
      </c>
      <c r="AN2233" s="283" t="s">
        <v>906</v>
      </c>
      <c r="AO2233" s="283" t="s">
        <v>1640</v>
      </c>
      <c r="AP2233" s="283">
        <v>11</v>
      </c>
      <c r="AQ2233" s="567">
        <v>2232</v>
      </c>
    </row>
    <row r="2234" spans="35:43" x14ac:dyDescent="0.25">
      <c r="AI2234" s="278" t="str">
        <f t="shared" si="36"/>
        <v>42639ITF (NATIONAL PARK)14Sκ18</v>
      </c>
      <c r="AJ2234" s="287">
        <v>42639</v>
      </c>
      <c r="AK2234" s="280" t="s">
        <v>1216</v>
      </c>
      <c r="AL2234" s="281">
        <v>14</v>
      </c>
      <c r="AM2234" s="282" t="s">
        <v>908</v>
      </c>
      <c r="AN2234" s="283" t="s">
        <v>906</v>
      </c>
      <c r="AO2234" s="283" t="s">
        <v>1641</v>
      </c>
      <c r="AP2234" s="283">
        <v>12</v>
      </c>
      <c r="AQ2234" s="567">
        <v>2233</v>
      </c>
    </row>
    <row r="2235" spans="35:43" x14ac:dyDescent="0.25">
      <c r="AI2235" s="278" t="str">
        <f t="shared" si="36"/>
        <v>42639ITF (NATIONAL PARK)14Dκ18</v>
      </c>
      <c r="AJ2235" s="287">
        <v>42639</v>
      </c>
      <c r="AK2235" s="280" t="s">
        <v>1216</v>
      </c>
      <c r="AL2235" s="281">
        <v>14</v>
      </c>
      <c r="AM2235" s="282" t="s">
        <v>908</v>
      </c>
      <c r="AN2235" s="283" t="s">
        <v>913</v>
      </c>
      <c r="AO2235" s="283" t="s">
        <v>1641</v>
      </c>
      <c r="AP2235" s="283">
        <v>20</v>
      </c>
      <c r="AQ2235" s="567">
        <v>2234</v>
      </c>
    </row>
    <row r="2236" spans="35:43" x14ac:dyDescent="0.25">
      <c r="AI2236" s="278" t="str">
        <f t="shared" si="36"/>
        <v>42660ITF (TORNEO INT)14Sκ18</v>
      </c>
      <c r="AJ2236" s="287">
        <v>42660</v>
      </c>
      <c r="AK2236" s="280" t="s">
        <v>1218</v>
      </c>
      <c r="AL2236" s="281">
        <v>14</v>
      </c>
      <c r="AM2236" s="282" t="s">
        <v>908</v>
      </c>
      <c r="AN2236" s="283" t="s">
        <v>906</v>
      </c>
      <c r="AO2236" s="283" t="s">
        <v>1641</v>
      </c>
      <c r="AP2236" s="283">
        <v>12</v>
      </c>
      <c r="AQ2236" s="567">
        <v>2235</v>
      </c>
    </row>
    <row r="2237" spans="35:43" x14ac:dyDescent="0.25">
      <c r="AI2237" s="278" t="str">
        <f t="shared" si="36"/>
        <v>42667TE (NICOSIA FIELD)15Sα14</v>
      </c>
      <c r="AJ2237" s="287">
        <v>42667</v>
      </c>
      <c r="AK2237" s="280" t="s">
        <v>1101</v>
      </c>
      <c r="AL2237" s="281">
        <v>15</v>
      </c>
      <c r="AM2237" s="282" t="s">
        <v>1699</v>
      </c>
      <c r="AN2237" s="283" t="s">
        <v>906</v>
      </c>
      <c r="AO2237" s="283" t="s">
        <v>1635</v>
      </c>
      <c r="AP2237" s="283">
        <v>6</v>
      </c>
      <c r="AQ2237" s="567">
        <v>2236</v>
      </c>
    </row>
    <row r="2238" spans="35:43" x14ac:dyDescent="0.25">
      <c r="AI2238" s="278" t="str">
        <f t="shared" si="36"/>
        <v>42667TE (NICOSIA FIELD)15Sκ14</v>
      </c>
      <c r="AJ2238" s="287">
        <v>42667</v>
      </c>
      <c r="AK2238" s="280" t="s">
        <v>1101</v>
      </c>
      <c r="AL2238" s="281">
        <v>15</v>
      </c>
      <c r="AM2238" s="282" t="s">
        <v>1699</v>
      </c>
      <c r="AN2238" s="283" t="s">
        <v>906</v>
      </c>
      <c r="AO2238" s="283" t="s">
        <v>1639</v>
      </c>
      <c r="AP2238" s="283">
        <v>10</v>
      </c>
      <c r="AQ2238" s="567">
        <v>2237</v>
      </c>
    </row>
    <row r="2239" spans="35:43" x14ac:dyDescent="0.25">
      <c r="AI2239" s="278" t="str">
        <f t="shared" si="36"/>
        <v>42670Ε1δ (Ε)245Sα12</v>
      </c>
      <c r="AJ2239" s="287">
        <v>42670</v>
      </c>
      <c r="AK2239" s="280" t="s">
        <v>1010</v>
      </c>
      <c r="AL2239" s="281">
        <v>245</v>
      </c>
      <c r="AM2239" s="282" t="s">
        <v>330</v>
      </c>
      <c r="AN2239" s="283" t="s">
        <v>906</v>
      </c>
      <c r="AO2239" s="283" t="s">
        <v>1634</v>
      </c>
      <c r="AP2239" s="283">
        <v>5</v>
      </c>
      <c r="AQ2239" s="567">
        <v>2238</v>
      </c>
    </row>
    <row r="2240" spans="35:43" x14ac:dyDescent="0.25">
      <c r="AI2240" s="278" t="str">
        <f t="shared" si="36"/>
        <v>42670Ε1δ (Ε)245Dα12</v>
      </c>
      <c r="AJ2240" s="287">
        <v>42670</v>
      </c>
      <c r="AK2240" s="280" t="s">
        <v>1010</v>
      </c>
      <c r="AL2240" s="281">
        <v>245</v>
      </c>
      <c r="AM2240" s="282" t="s">
        <v>330</v>
      </c>
      <c r="AN2240" s="283" t="s">
        <v>913</v>
      </c>
      <c r="AO2240" s="283" t="s">
        <v>1634</v>
      </c>
      <c r="AP2240" s="283">
        <v>13</v>
      </c>
      <c r="AQ2240" s="567">
        <v>2239</v>
      </c>
    </row>
    <row r="2241" spans="35:43" x14ac:dyDescent="0.25">
      <c r="AI2241" s="278" t="str">
        <f t="shared" si="36"/>
        <v>42670Ε1δ (Ε)245Sκ12</v>
      </c>
      <c r="AJ2241" s="287">
        <v>42670</v>
      </c>
      <c r="AK2241" s="280" t="s">
        <v>1010</v>
      </c>
      <c r="AL2241" s="281">
        <v>245</v>
      </c>
      <c r="AM2241" s="282" t="s">
        <v>330</v>
      </c>
      <c r="AN2241" s="283" t="s">
        <v>906</v>
      </c>
      <c r="AO2241" s="283" t="s">
        <v>1638</v>
      </c>
      <c r="AP2241" s="283">
        <v>9</v>
      </c>
      <c r="AQ2241" s="567">
        <v>2246</v>
      </c>
    </row>
    <row r="2242" spans="35:43" x14ac:dyDescent="0.25">
      <c r="AI2242" s="278" t="str">
        <f t="shared" si="36"/>
        <v>42670Ε1δ (Ε)245Dκ12</v>
      </c>
      <c r="AJ2242" s="287">
        <v>42670</v>
      </c>
      <c r="AK2242" s="280" t="s">
        <v>1010</v>
      </c>
      <c r="AL2242" s="281">
        <v>245</v>
      </c>
      <c r="AM2242" s="282" t="s">
        <v>330</v>
      </c>
      <c r="AN2242" s="283" t="s">
        <v>913</v>
      </c>
      <c r="AO2242" s="283" t="s">
        <v>1638</v>
      </c>
      <c r="AP2242" s="283">
        <v>17</v>
      </c>
      <c r="AQ2242" s="567">
        <v>2247</v>
      </c>
    </row>
    <row r="2243" spans="35:43" x14ac:dyDescent="0.25">
      <c r="AI2243" s="278" t="str">
        <f t="shared" ref="AI2243:AI2306" si="37">AJ2243&amp;AK2243&amp;AL2243&amp;AN2243&amp;AO2243</f>
        <v>42670Ε1δ (Ε)245Sκ16</v>
      </c>
      <c r="AJ2243" s="287">
        <v>42670</v>
      </c>
      <c r="AK2243" s="280" t="s">
        <v>1010</v>
      </c>
      <c r="AL2243" s="281">
        <v>245</v>
      </c>
      <c r="AM2243" s="282" t="s">
        <v>330</v>
      </c>
      <c r="AN2243" s="283" t="s">
        <v>906</v>
      </c>
      <c r="AO2243" s="283" t="s">
        <v>1640</v>
      </c>
      <c r="AP2243" s="283">
        <v>11</v>
      </c>
      <c r="AQ2243" s="567">
        <v>2250</v>
      </c>
    </row>
    <row r="2244" spans="35:43" x14ac:dyDescent="0.25">
      <c r="AI2244" s="278" t="str">
        <f t="shared" si="37"/>
        <v>42670Ε1δ (Ε)245Dκ16</v>
      </c>
      <c r="AJ2244" s="287">
        <v>42670</v>
      </c>
      <c r="AK2244" s="280" t="s">
        <v>1010</v>
      </c>
      <c r="AL2244" s="281">
        <v>245</v>
      </c>
      <c r="AM2244" s="282" t="s">
        <v>330</v>
      </c>
      <c r="AN2244" s="283" t="s">
        <v>913</v>
      </c>
      <c r="AO2244" s="283" t="s">
        <v>1640</v>
      </c>
      <c r="AP2244" s="283">
        <v>19</v>
      </c>
      <c r="AQ2244" s="567">
        <v>2251</v>
      </c>
    </row>
    <row r="2245" spans="35:43" x14ac:dyDescent="0.25">
      <c r="AI2245" s="278" t="str">
        <f t="shared" si="37"/>
        <v>42670Ε1δ (Ε)250Sα14</v>
      </c>
      <c r="AJ2245" s="287">
        <v>42670</v>
      </c>
      <c r="AK2245" s="280" t="s">
        <v>1010</v>
      </c>
      <c r="AL2245" s="281">
        <v>250</v>
      </c>
      <c r="AM2245" s="282" t="s">
        <v>358</v>
      </c>
      <c r="AN2245" s="283" t="s">
        <v>906</v>
      </c>
      <c r="AO2245" s="283" t="s">
        <v>1635</v>
      </c>
      <c r="AP2245" s="283">
        <v>6</v>
      </c>
      <c r="AQ2245" s="567">
        <v>2240</v>
      </c>
    </row>
    <row r="2246" spans="35:43" x14ac:dyDescent="0.25">
      <c r="AI2246" s="278" t="str">
        <f t="shared" si="37"/>
        <v>42670Ε1δ (Ε)250Dα14</v>
      </c>
      <c r="AJ2246" s="287">
        <v>42670</v>
      </c>
      <c r="AK2246" s="280" t="s">
        <v>1010</v>
      </c>
      <c r="AL2246" s="281">
        <v>250</v>
      </c>
      <c r="AM2246" s="282" t="s">
        <v>358</v>
      </c>
      <c r="AN2246" s="283" t="s">
        <v>913</v>
      </c>
      <c r="AO2246" s="283" t="s">
        <v>1635</v>
      </c>
      <c r="AP2246" s="283">
        <v>14</v>
      </c>
      <c r="AQ2246" s="567">
        <v>2241</v>
      </c>
    </row>
    <row r="2247" spans="35:43" x14ac:dyDescent="0.25">
      <c r="AI2247" s="278" t="str">
        <f t="shared" si="37"/>
        <v>42670Ε1δ (Ε)250Sκ14</v>
      </c>
      <c r="AJ2247" s="287">
        <v>42670</v>
      </c>
      <c r="AK2247" s="280" t="s">
        <v>1010</v>
      </c>
      <c r="AL2247" s="281">
        <v>250</v>
      </c>
      <c r="AM2247" s="282" t="s">
        <v>358</v>
      </c>
      <c r="AN2247" s="283" t="s">
        <v>906</v>
      </c>
      <c r="AO2247" s="283" t="s">
        <v>1639</v>
      </c>
      <c r="AP2247" s="283">
        <v>10</v>
      </c>
      <c r="AQ2247" s="567">
        <v>2248</v>
      </c>
    </row>
    <row r="2248" spans="35:43" x14ac:dyDescent="0.25">
      <c r="AI2248" s="278" t="str">
        <f t="shared" si="37"/>
        <v>42670Ε1δ (Ε)250Dκ14</v>
      </c>
      <c r="AJ2248" s="287">
        <v>42670</v>
      </c>
      <c r="AK2248" s="280" t="s">
        <v>1010</v>
      </c>
      <c r="AL2248" s="281">
        <v>250</v>
      </c>
      <c r="AM2248" s="282" t="s">
        <v>358</v>
      </c>
      <c r="AN2248" s="283" t="s">
        <v>913</v>
      </c>
      <c r="AO2248" s="283" t="s">
        <v>1639</v>
      </c>
      <c r="AP2248" s="283">
        <v>18</v>
      </c>
      <c r="AQ2248" s="567">
        <v>2249</v>
      </c>
    </row>
    <row r="2249" spans="35:43" x14ac:dyDescent="0.25">
      <c r="AI2249" s="278" t="str">
        <f t="shared" si="37"/>
        <v>42670Ε1δ (Ε)242Sα16</v>
      </c>
      <c r="AJ2249" s="287">
        <v>42670</v>
      </c>
      <c r="AK2249" s="280" t="s">
        <v>1010</v>
      </c>
      <c r="AL2249" s="281">
        <v>242</v>
      </c>
      <c r="AM2249" s="282" t="s">
        <v>320</v>
      </c>
      <c r="AN2249" s="283" t="s">
        <v>906</v>
      </c>
      <c r="AO2249" s="283" t="s">
        <v>1636</v>
      </c>
      <c r="AP2249" s="283">
        <v>7</v>
      </c>
      <c r="AQ2249" s="567">
        <v>2242</v>
      </c>
    </row>
    <row r="2250" spans="35:43" x14ac:dyDescent="0.25">
      <c r="AI2250" s="278" t="str">
        <f t="shared" si="37"/>
        <v>42670Ε1δ (Ε)242Dα16</v>
      </c>
      <c r="AJ2250" s="287">
        <v>42670</v>
      </c>
      <c r="AK2250" s="280" t="s">
        <v>1010</v>
      </c>
      <c r="AL2250" s="281">
        <v>242</v>
      </c>
      <c r="AM2250" s="282" t="s">
        <v>320</v>
      </c>
      <c r="AN2250" s="283" t="s">
        <v>913</v>
      </c>
      <c r="AO2250" s="283" t="s">
        <v>1636</v>
      </c>
      <c r="AP2250" s="283">
        <v>15</v>
      </c>
      <c r="AQ2250" s="567">
        <v>2243</v>
      </c>
    </row>
    <row r="2251" spans="35:43" x14ac:dyDescent="0.25">
      <c r="AI2251" s="278" t="str">
        <f t="shared" si="37"/>
        <v>42670Ε1δ (Ε)242Sα18</v>
      </c>
      <c r="AJ2251" s="287">
        <v>42670</v>
      </c>
      <c r="AK2251" s="280" t="s">
        <v>1010</v>
      </c>
      <c r="AL2251" s="281">
        <v>242</v>
      </c>
      <c r="AM2251" s="282" t="s">
        <v>320</v>
      </c>
      <c r="AN2251" s="283" t="s">
        <v>906</v>
      </c>
      <c r="AO2251" s="283" t="s">
        <v>1637</v>
      </c>
      <c r="AP2251" s="283">
        <v>8</v>
      </c>
      <c r="AQ2251" s="567">
        <v>2244</v>
      </c>
    </row>
    <row r="2252" spans="35:43" x14ac:dyDescent="0.25">
      <c r="AI2252" s="278" t="str">
        <f t="shared" si="37"/>
        <v>42670Ε1δ (Ε)242Dα18</v>
      </c>
      <c r="AJ2252" s="287">
        <v>42670</v>
      </c>
      <c r="AK2252" s="280" t="s">
        <v>1010</v>
      </c>
      <c r="AL2252" s="281">
        <v>242</v>
      </c>
      <c r="AM2252" s="282" t="s">
        <v>320</v>
      </c>
      <c r="AN2252" s="283" t="s">
        <v>913</v>
      </c>
      <c r="AO2252" s="283" t="s">
        <v>1637</v>
      </c>
      <c r="AP2252" s="283">
        <v>16</v>
      </c>
      <c r="AQ2252" s="567">
        <v>2245</v>
      </c>
    </row>
    <row r="2253" spans="35:43" x14ac:dyDescent="0.25">
      <c r="AI2253" s="278" t="str">
        <f t="shared" si="37"/>
        <v>42670Ε1δ (Ε)242Sκ18</v>
      </c>
      <c r="AJ2253" s="287">
        <v>42670</v>
      </c>
      <c r="AK2253" s="280" t="s">
        <v>1010</v>
      </c>
      <c r="AL2253" s="281">
        <v>242</v>
      </c>
      <c r="AM2253" s="282" t="s">
        <v>320</v>
      </c>
      <c r="AN2253" s="283" t="s">
        <v>906</v>
      </c>
      <c r="AO2253" s="283" t="s">
        <v>1641</v>
      </c>
      <c r="AP2253" s="283">
        <v>12</v>
      </c>
      <c r="AQ2253" s="567">
        <v>2252</v>
      </c>
    </row>
    <row r="2254" spans="35:43" x14ac:dyDescent="0.25">
      <c r="AI2254" s="278" t="str">
        <f t="shared" si="37"/>
        <v>42670Ε1δ (Ε)242Dκ18</v>
      </c>
      <c r="AJ2254" s="287">
        <v>42670</v>
      </c>
      <c r="AK2254" s="280" t="s">
        <v>1010</v>
      </c>
      <c r="AL2254" s="281">
        <v>242</v>
      </c>
      <c r="AM2254" s="282" t="s">
        <v>320</v>
      </c>
      <c r="AN2254" s="283" t="s">
        <v>913</v>
      </c>
      <c r="AO2254" s="283" t="s">
        <v>1641</v>
      </c>
      <c r="AP2254" s="283">
        <v>20</v>
      </c>
      <c r="AQ2254" s="567">
        <v>2253</v>
      </c>
    </row>
    <row r="2255" spans="35:43" x14ac:dyDescent="0.25">
      <c r="AI2255" s="278" t="str">
        <f t="shared" si="37"/>
        <v>42674ITF (TOURNOI ITF)14Dκ18</v>
      </c>
      <c r="AJ2255" s="287">
        <v>42674</v>
      </c>
      <c r="AK2255" s="280" t="s">
        <v>1219</v>
      </c>
      <c r="AL2255" s="281">
        <v>14</v>
      </c>
      <c r="AM2255" s="282" t="s">
        <v>908</v>
      </c>
      <c r="AN2255" s="283" t="s">
        <v>913</v>
      </c>
      <c r="AO2255" s="283" t="s">
        <v>1641</v>
      </c>
      <c r="AP2255" s="283">
        <v>20</v>
      </c>
      <c r="AQ2255" s="567">
        <v>2254</v>
      </c>
    </row>
    <row r="2256" spans="35:43" x14ac:dyDescent="0.25">
      <c r="AI2256" s="278" t="str">
        <f t="shared" si="37"/>
        <v>42674TE (ELEON TENNIS)15Sα16</v>
      </c>
      <c r="AJ2256" s="287">
        <v>42674</v>
      </c>
      <c r="AK2256" s="280" t="s">
        <v>949</v>
      </c>
      <c r="AL2256" s="281">
        <v>15</v>
      </c>
      <c r="AM2256" s="282" t="s">
        <v>1699</v>
      </c>
      <c r="AN2256" s="283" t="s">
        <v>906</v>
      </c>
      <c r="AO2256" s="283" t="s">
        <v>1636</v>
      </c>
      <c r="AP2256" s="283">
        <v>7</v>
      </c>
      <c r="AQ2256" s="567">
        <v>2255</v>
      </c>
    </row>
    <row r="2257" spans="35:43" x14ac:dyDescent="0.25">
      <c r="AI2257" s="278" t="str">
        <f t="shared" si="37"/>
        <v>42681ITF (AGIA NAPA)14Sα18</v>
      </c>
      <c r="AJ2257" s="287">
        <v>42681</v>
      </c>
      <c r="AK2257" s="280" t="s">
        <v>1220</v>
      </c>
      <c r="AL2257" s="281">
        <v>14</v>
      </c>
      <c r="AM2257" s="282" t="s">
        <v>908</v>
      </c>
      <c r="AN2257" s="283" t="s">
        <v>906</v>
      </c>
      <c r="AO2257" s="283" t="s">
        <v>1637</v>
      </c>
      <c r="AP2257" s="283">
        <v>8</v>
      </c>
      <c r="AQ2257" s="567">
        <v>2256</v>
      </c>
    </row>
    <row r="2258" spans="35:43" x14ac:dyDescent="0.25">
      <c r="AI2258" s="278" t="str">
        <f t="shared" si="37"/>
        <v>42681ITF (AGIA NAPA)14Dα18</v>
      </c>
      <c r="AJ2258" s="287">
        <v>42681</v>
      </c>
      <c r="AK2258" s="280" t="s">
        <v>1220</v>
      </c>
      <c r="AL2258" s="281">
        <v>14</v>
      </c>
      <c r="AM2258" s="282" t="s">
        <v>908</v>
      </c>
      <c r="AN2258" s="283" t="s">
        <v>913</v>
      </c>
      <c r="AO2258" s="283" t="s">
        <v>1637</v>
      </c>
      <c r="AP2258" s="283">
        <v>16</v>
      </c>
      <c r="AQ2258" s="567">
        <v>2257</v>
      </c>
    </row>
    <row r="2259" spans="35:43" x14ac:dyDescent="0.25">
      <c r="AI2259" s="278" t="str">
        <f t="shared" si="37"/>
        <v>42681ITF (AGIA NAPA)14Sκ18</v>
      </c>
      <c r="AJ2259" s="287">
        <v>42681</v>
      </c>
      <c r="AK2259" s="280" t="s">
        <v>1220</v>
      </c>
      <c r="AL2259" s="281">
        <v>14</v>
      </c>
      <c r="AM2259" s="282" t="s">
        <v>908</v>
      </c>
      <c r="AN2259" s="283" t="s">
        <v>906</v>
      </c>
      <c r="AO2259" s="283" t="s">
        <v>1641</v>
      </c>
      <c r="AP2259" s="283">
        <v>12</v>
      </c>
      <c r="AQ2259" s="567">
        <v>2258</v>
      </c>
    </row>
    <row r="2260" spans="35:43" x14ac:dyDescent="0.25">
      <c r="AI2260" s="278" t="str">
        <f t="shared" si="37"/>
        <v>42681ITF (AGIA NAPA)14Dκ18</v>
      </c>
      <c r="AJ2260" s="287">
        <v>42681</v>
      </c>
      <c r="AK2260" s="280" t="s">
        <v>1220</v>
      </c>
      <c r="AL2260" s="281">
        <v>14</v>
      </c>
      <c r="AM2260" s="282" t="s">
        <v>908</v>
      </c>
      <c r="AN2260" s="283" t="s">
        <v>913</v>
      </c>
      <c r="AO2260" s="283" t="s">
        <v>1641</v>
      </c>
      <c r="AP2260" s="283">
        <v>20</v>
      </c>
      <c r="AQ2260" s="567">
        <v>2259</v>
      </c>
    </row>
    <row r="2261" spans="35:43" x14ac:dyDescent="0.25">
      <c r="AI2261" s="278" t="str">
        <f t="shared" si="37"/>
        <v>42681TE (FAMAGUSTA)15Sα14</v>
      </c>
      <c r="AJ2261" s="287">
        <v>42681</v>
      </c>
      <c r="AK2261" s="280" t="s">
        <v>946</v>
      </c>
      <c r="AL2261" s="281">
        <v>15</v>
      </c>
      <c r="AM2261" s="282" t="s">
        <v>1699</v>
      </c>
      <c r="AN2261" s="283" t="s">
        <v>906</v>
      </c>
      <c r="AO2261" s="283" t="s">
        <v>1635</v>
      </c>
      <c r="AP2261" s="283">
        <v>6</v>
      </c>
      <c r="AQ2261" s="567">
        <v>2260</v>
      </c>
    </row>
    <row r="2262" spans="35:43" x14ac:dyDescent="0.25">
      <c r="AI2262" s="278" t="str">
        <f t="shared" si="37"/>
        <v>42681TE (FAMAGUSTA)15Sκ14</v>
      </c>
      <c r="AJ2262" s="287">
        <v>42681</v>
      </c>
      <c r="AK2262" s="280" t="s">
        <v>946</v>
      </c>
      <c r="AL2262" s="281">
        <v>15</v>
      </c>
      <c r="AM2262" s="282" t="s">
        <v>1699</v>
      </c>
      <c r="AN2262" s="283" t="s">
        <v>906</v>
      </c>
      <c r="AO2262" s="283" t="s">
        <v>1639</v>
      </c>
      <c r="AP2262" s="283">
        <v>10</v>
      </c>
      <c r="AQ2262" s="567">
        <v>2261</v>
      </c>
    </row>
    <row r="2263" spans="35:43" x14ac:dyDescent="0.25">
      <c r="AI2263" s="278" t="str">
        <f t="shared" si="37"/>
        <v>42681TE (TE RAANANA)15Sα16</v>
      </c>
      <c r="AJ2263" s="287">
        <v>42681</v>
      </c>
      <c r="AK2263" s="280" t="s">
        <v>1221</v>
      </c>
      <c r="AL2263" s="281">
        <v>15</v>
      </c>
      <c r="AM2263" s="282" t="s">
        <v>1699</v>
      </c>
      <c r="AN2263" s="283" t="s">
        <v>906</v>
      </c>
      <c r="AO2263" s="283" t="s">
        <v>1636</v>
      </c>
      <c r="AP2263" s="283">
        <v>7</v>
      </c>
      <c r="AQ2263" s="567">
        <v>2262</v>
      </c>
    </row>
    <row r="2264" spans="35:43" x14ac:dyDescent="0.25">
      <c r="AI2264" s="278" t="str">
        <f t="shared" si="37"/>
        <v>42682Ε3δ (Α)107Sα12</v>
      </c>
      <c r="AJ2264" s="287">
        <v>42682</v>
      </c>
      <c r="AK2264" s="280" t="s">
        <v>1105</v>
      </c>
      <c r="AL2264" s="281">
        <v>107</v>
      </c>
      <c r="AM2264" s="282" t="s">
        <v>202</v>
      </c>
      <c r="AN2264" s="283" t="s">
        <v>906</v>
      </c>
      <c r="AO2264" s="283" t="s">
        <v>1634</v>
      </c>
      <c r="AP2264" s="283">
        <v>5</v>
      </c>
      <c r="AQ2264" s="567">
        <v>2263</v>
      </c>
    </row>
    <row r="2265" spans="35:43" x14ac:dyDescent="0.25">
      <c r="AI2265" s="278" t="str">
        <f t="shared" si="37"/>
        <v>42682Ε3δ (Α)107Sα14</v>
      </c>
      <c r="AJ2265" s="287">
        <v>42682</v>
      </c>
      <c r="AK2265" s="280" t="s">
        <v>1105</v>
      </c>
      <c r="AL2265" s="281">
        <v>107</v>
      </c>
      <c r="AM2265" s="282" t="s">
        <v>202</v>
      </c>
      <c r="AN2265" s="283" t="s">
        <v>906</v>
      </c>
      <c r="AO2265" s="283" t="s">
        <v>1635</v>
      </c>
      <c r="AP2265" s="283">
        <v>6</v>
      </c>
      <c r="AQ2265" s="567">
        <v>2264</v>
      </c>
    </row>
    <row r="2266" spans="35:43" x14ac:dyDescent="0.25">
      <c r="AI2266" s="278" t="str">
        <f t="shared" si="37"/>
        <v>42682Ε3δ (Α)107Sα16</v>
      </c>
      <c r="AJ2266" s="287">
        <v>42682</v>
      </c>
      <c r="AK2266" s="280" t="s">
        <v>1105</v>
      </c>
      <c r="AL2266" s="281">
        <v>107</v>
      </c>
      <c r="AM2266" s="282" t="s">
        <v>202</v>
      </c>
      <c r="AN2266" s="283" t="s">
        <v>906</v>
      </c>
      <c r="AO2266" s="283" t="s">
        <v>1636</v>
      </c>
      <c r="AP2266" s="283">
        <v>7</v>
      </c>
      <c r="AQ2266" s="567">
        <v>2265</v>
      </c>
    </row>
    <row r="2267" spans="35:43" x14ac:dyDescent="0.25">
      <c r="AI2267" s="278" t="str">
        <f t="shared" si="37"/>
        <v>42682Ε3δ (Α)107Sκ12</v>
      </c>
      <c r="AJ2267" s="287">
        <v>42682</v>
      </c>
      <c r="AK2267" s="280" t="s">
        <v>1105</v>
      </c>
      <c r="AL2267" s="281">
        <v>107</v>
      </c>
      <c r="AM2267" s="282" t="s">
        <v>202</v>
      </c>
      <c r="AN2267" s="283" t="s">
        <v>906</v>
      </c>
      <c r="AO2267" s="283" t="s">
        <v>1638</v>
      </c>
      <c r="AP2267" s="283">
        <v>9</v>
      </c>
      <c r="AQ2267" s="567">
        <v>2266</v>
      </c>
    </row>
    <row r="2268" spans="35:43" x14ac:dyDescent="0.25">
      <c r="AI2268" s="278" t="str">
        <f t="shared" si="37"/>
        <v>42682Ε3δ (Α)107Sκ16</v>
      </c>
      <c r="AJ2268" s="287">
        <v>42682</v>
      </c>
      <c r="AK2268" s="280" t="s">
        <v>1105</v>
      </c>
      <c r="AL2268" s="281">
        <v>107</v>
      </c>
      <c r="AM2268" s="282" t="s">
        <v>202</v>
      </c>
      <c r="AN2268" s="283" t="s">
        <v>906</v>
      </c>
      <c r="AO2268" s="283" t="s">
        <v>1640</v>
      </c>
      <c r="AP2268" s="283">
        <v>11</v>
      </c>
      <c r="AQ2268" s="567">
        <v>2267</v>
      </c>
    </row>
    <row r="2269" spans="35:43" x14ac:dyDescent="0.25">
      <c r="AI2269" s="278" t="str">
        <f t="shared" si="37"/>
        <v>42682Ε3δ (Β)154Sα12</v>
      </c>
      <c r="AJ2269" s="287">
        <v>42682</v>
      </c>
      <c r="AK2269" s="280" t="s">
        <v>1106</v>
      </c>
      <c r="AL2269" s="281">
        <v>154</v>
      </c>
      <c r="AM2269" s="282" t="s">
        <v>578</v>
      </c>
      <c r="AN2269" s="283" t="s">
        <v>906</v>
      </c>
      <c r="AO2269" s="283" t="s">
        <v>1634</v>
      </c>
      <c r="AP2269" s="283">
        <v>5</v>
      </c>
      <c r="AQ2269" s="567">
        <v>2268</v>
      </c>
    </row>
    <row r="2270" spans="35:43" x14ac:dyDescent="0.25">
      <c r="AI2270" s="278" t="str">
        <f t="shared" si="37"/>
        <v>42682Ε3δ (Β)154Sα14</v>
      </c>
      <c r="AJ2270" s="287">
        <v>42682</v>
      </c>
      <c r="AK2270" s="280" t="s">
        <v>1106</v>
      </c>
      <c r="AL2270" s="281">
        <v>154</v>
      </c>
      <c r="AM2270" s="282" t="s">
        <v>578</v>
      </c>
      <c r="AN2270" s="283" t="s">
        <v>906</v>
      </c>
      <c r="AO2270" s="283" t="s">
        <v>1635</v>
      </c>
      <c r="AP2270" s="283">
        <v>6</v>
      </c>
      <c r="AQ2270" s="567">
        <v>2269</v>
      </c>
    </row>
    <row r="2271" spans="35:43" x14ac:dyDescent="0.25">
      <c r="AI2271" s="278" t="str">
        <f t="shared" si="37"/>
        <v>42682Ε3δ (Β)154Sκ12</v>
      </c>
      <c r="AJ2271" s="287">
        <v>42682</v>
      </c>
      <c r="AK2271" s="280" t="s">
        <v>1106</v>
      </c>
      <c r="AL2271" s="281">
        <v>154</v>
      </c>
      <c r="AM2271" s="282" t="s">
        <v>578</v>
      </c>
      <c r="AN2271" s="283" t="s">
        <v>906</v>
      </c>
      <c r="AO2271" s="283" t="s">
        <v>1638</v>
      </c>
      <c r="AP2271" s="283">
        <v>9</v>
      </c>
      <c r="AQ2271" s="567">
        <v>2270</v>
      </c>
    </row>
    <row r="2272" spans="35:43" x14ac:dyDescent="0.25">
      <c r="AI2272" s="278" t="str">
        <f t="shared" si="37"/>
        <v>42682Ε3δ (Β)154Sκ14</v>
      </c>
      <c r="AJ2272" s="287">
        <v>42682</v>
      </c>
      <c r="AK2272" s="280" t="s">
        <v>1106</v>
      </c>
      <c r="AL2272" s="281">
        <v>154</v>
      </c>
      <c r="AM2272" s="282" t="s">
        <v>578</v>
      </c>
      <c r="AN2272" s="283" t="s">
        <v>906</v>
      </c>
      <c r="AO2272" s="283" t="s">
        <v>1639</v>
      </c>
      <c r="AP2272" s="283">
        <v>10</v>
      </c>
      <c r="AQ2272" s="567">
        <v>2271</v>
      </c>
    </row>
    <row r="2273" spans="35:43" x14ac:dyDescent="0.25">
      <c r="AI2273" s="278" t="str">
        <f t="shared" si="37"/>
        <v>42682Ε3δ (Γ)192Sα12</v>
      </c>
      <c r="AJ2273" s="287">
        <v>42682</v>
      </c>
      <c r="AK2273" s="280" t="s">
        <v>1107</v>
      </c>
      <c r="AL2273" s="281">
        <v>192</v>
      </c>
      <c r="AM2273" s="282" t="s">
        <v>324</v>
      </c>
      <c r="AN2273" s="283" t="s">
        <v>906</v>
      </c>
      <c r="AO2273" s="283" t="s">
        <v>1634</v>
      </c>
      <c r="AP2273" s="283">
        <v>5</v>
      </c>
      <c r="AQ2273" s="567">
        <v>2272</v>
      </c>
    </row>
    <row r="2274" spans="35:43" x14ac:dyDescent="0.25">
      <c r="AI2274" s="278" t="str">
        <f t="shared" si="37"/>
        <v>42682Ε3δ (Γ)192Sκ12</v>
      </c>
      <c r="AJ2274" s="287">
        <v>42682</v>
      </c>
      <c r="AK2274" s="280" t="s">
        <v>1107</v>
      </c>
      <c r="AL2274" s="281">
        <v>192</v>
      </c>
      <c r="AM2274" s="282" t="s">
        <v>324</v>
      </c>
      <c r="AN2274" s="283" t="s">
        <v>906</v>
      </c>
      <c r="AO2274" s="283" t="s">
        <v>1638</v>
      </c>
      <c r="AP2274" s="283">
        <v>9</v>
      </c>
      <c r="AQ2274" s="567">
        <v>2275</v>
      </c>
    </row>
    <row r="2275" spans="35:43" x14ac:dyDescent="0.25">
      <c r="AI2275" s="278" t="str">
        <f t="shared" si="37"/>
        <v>42682Ε3δ (Γ)171Sα14</v>
      </c>
      <c r="AJ2275" s="287">
        <v>42682</v>
      </c>
      <c r="AK2275" s="280" t="s">
        <v>1107</v>
      </c>
      <c r="AL2275" s="281">
        <v>171</v>
      </c>
      <c r="AM2275" s="282" t="s">
        <v>199</v>
      </c>
      <c r="AN2275" s="283" t="s">
        <v>906</v>
      </c>
      <c r="AO2275" s="283" t="s">
        <v>1635</v>
      </c>
      <c r="AP2275" s="283">
        <v>6</v>
      </c>
      <c r="AQ2275" s="567">
        <v>2273</v>
      </c>
    </row>
    <row r="2276" spans="35:43" x14ac:dyDescent="0.25">
      <c r="AI2276" s="278" t="str">
        <f t="shared" si="37"/>
        <v>42682Ε3δ (Γ)171Sα16</v>
      </c>
      <c r="AJ2276" s="287">
        <v>42682</v>
      </c>
      <c r="AK2276" s="280" t="s">
        <v>1107</v>
      </c>
      <c r="AL2276" s="281">
        <v>171</v>
      </c>
      <c r="AM2276" s="282" t="s">
        <v>199</v>
      </c>
      <c r="AN2276" s="283" t="s">
        <v>906</v>
      </c>
      <c r="AO2276" s="283" t="s">
        <v>1636</v>
      </c>
      <c r="AP2276" s="283">
        <v>7</v>
      </c>
      <c r="AQ2276" s="567">
        <v>2274</v>
      </c>
    </row>
    <row r="2277" spans="35:43" x14ac:dyDescent="0.25">
      <c r="AI2277" s="278" t="str">
        <f t="shared" si="37"/>
        <v>42682Ε3δ (Γ)171Sκ14</v>
      </c>
      <c r="AJ2277" s="287">
        <v>42682</v>
      </c>
      <c r="AK2277" s="280" t="s">
        <v>1107</v>
      </c>
      <c r="AL2277" s="281">
        <v>171</v>
      </c>
      <c r="AM2277" s="282" t="s">
        <v>199</v>
      </c>
      <c r="AN2277" s="283" t="s">
        <v>906</v>
      </c>
      <c r="AO2277" s="283" t="s">
        <v>1639</v>
      </c>
      <c r="AP2277" s="283">
        <v>10</v>
      </c>
      <c r="AQ2277" s="567">
        <v>2276</v>
      </c>
    </row>
    <row r="2278" spans="35:43" x14ac:dyDescent="0.25">
      <c r="AI2278" s="278" t="str">
        <f t="shared" si="37"/>
        <v>42682Ε3δ (Γ)171Sκ16</v>
      </c>
      <c r="AJ2278" s="287">
        <v>42682</v>
      </c>
      <c r="AK2278" s="280" t="s">
        <v>1107</v>
      </c>
      <c r="AL2278" s="281">
        <v>171</v>
      </c>
      <c r="AM2278" s="282" t="s">
        <v>199</v>
      </c>
      <c r="AN2278" s="283" t="s">
        <v>906</v>
      </c>
      <c r="AO2278" s="283" t="s">
        <v>1640</v>
      </c>
      <c r="AP2278" s="283">
        <v>11</v>
      </c>
      <c r="AQ2278" s="567">
        <v>2277</v>
      </c>
    </row>
    <row r="2279" spans="35:43" x14ac:dyDescent="0.25">
      <c r="AI2279" s="278" t="str">
        <f t="shared" si="37"/>
        <v>42682Ε3δ (Δ)218Sα12</v>
      </c>
      <c r="AJ2279" s="287">
        <v>42682</v>
      </c>
      <c r="AK2279" s="280" t="s">
        <v>1108</v>
      </c>
      <c r="AL2279" s="281">
        <v>218</v>
      </c>
      <c r="AM2279" s="282" t="s">
        <v>301</v>
      </c>
      <c r="AN2279" s="283" t="s">
        <v>906</v>
      </c>
      <c r="AO2279" s="283" t="s">
        <v>1634</v>
      </c>
      <c r="AP2279" s="283">
        <v>5</v>
      </c>
      <c r="AQ2279" s="567">
        <v>2278</v>
      </c>
    </row>
    <row r="2280" spans="35:43" x14ac:dyDescent="0.25">
      <c r="AI2280" s="278" t="str">
        <f t="shared" si="37"/>
        <v>42682Ε3δ (Δ)218Sα14</v>
      </c>
      <c r="AJ2280" s="287">
        <v>42682</v>
      </c>
      <c r="AK2280" s="280" t="s">
        <v>1108</v>
      </c>
      <c r="AL2280" s="281">
        <v>218</v>
      </c>
      <c r="AM2280" s="282" t="s">
        <v>301</v>
      </c>
      <c r="AN2280" s="283" t="s">
        <v>906</v>
      </c>
      <c r="AO2280" s="283" t="s">
        <v>1635</v>
      </c>
      <c r="AP2280" s="283">
        <v>6</v>
      </c>
      <c r="AQ2280" s="567">
        <v>2279</v>
      </c>
    </row>
    <row r="2281" spans="35:43" x14ac:dyDescent="0.25">
      <c r="AI2281" s="278" t="str">
        <f t="shared" si="37"/>
        <v>42682Ε3δ (Δ)218Sα16</v>
      </c>
      <c r="AJ2281" s="287">
        <v>42682</v>
      </c>
      <c r="AK2281" s="280" t="s">
        <v>1108</v>
      </c>
      <c r="AL2281" s="281">
        <v>218</v>
      </c>
      <c r="AM2281" s="282" t="s">
        <v>301</v>
      </c>
      <c r="AN2281" s="283" t="s">
        <v>906</v>
      </c>
      <c r="AO2281" s="283" t="s">
        <v>1636</v>
      </c>
      <c r="AP2281" s="283">
        <v>7</v>
      </c>
      <c r="AQ2281" s="567">
        <v>2280</v>
      </c>
    </row>
    <row r="2282" spans="35:43" x14ac:dyDescent="0.25">
      <c r="AI2282" s="278" t="str">
        <f t="shared" si="37"/>
        <v>42682Ε3δ (Δ)218Sκ12</v>
      </c>
      <c r="AJ2282" s="287">
        <v>42682</v>
      </c>
      <c r="AK2282" s="280" t="s">
        <v>1108</v>
      </c>
      <c r="AL2282" s="281">
        <v>218</v>
      </c>
      <c r="AM2282" s="282" t="s">
        <v>301</v>
      </c>
      <c r="AN2282" s="283" t="s">
        <v>906</v>
      </c>
      <c r="AO2282" s="283" t="s">
        <v>1638</v>
      </c>
      <c r="AP2282" s="283">
        <v>9</v>
      </c>
      <c r="AQ2282" s="567">
        <v>2281</v>
      </c>
    </row>
    <row r="2283" spans="35:43" x14ac:dyDescent="0.25">
      <c r="AI2283" s="278" t="str">
        <f t="shared" si="37"/>
        <v>42682Ε3δ (Δ)218Sκ14</v>
      </c>
      <c r="AJ2283" s="287">
        <v>42682</v>
      </c>
      <c r="AK2283" s="280" t="s">
        <v>1108</v>
      </c>
      <c r="AL2283" s="281">
        <v>218</v>
      </c>
      <c r="AM2283" s="282" t="s">
        <v>301</v>
      </c>
      <c r="AN2283" s="283" t="s">
        <v>906</v>
      </c>
      <c r="AO2283" s="283" t="s">
        <v>1639</v>
      </c>
      <c r="AP2283" s="283">
        <v>10</v>
      </c>
      <c r="AQ2283" s="567">
        <v>2282</v>
      </c>
    </row>
    <row r="2284" spans="35:43" x14ac:dyDescent="0.25">
      <c r="AI2284" s="278" t="str">
        <f t="shared" si="37"/>
        <v>42682Ε3δ (Ε)244Sα12</v>
      </c>
      <c r="AJ2284" s="287">
        <v>42682</v>
      </c>
      <c r="AK2284" s="280" t="s">
        <v>1109</v>
      </c>
      <c r="AL2284" s="281">
        <v>244</v>
      </c>
      <c r="AM2284" s="282" t="s">
        <v>325</v>
      </c>
      <c r="AN2284" s="283" t="s">
        <v>906</v>
      </c>
      <c r="AO2284" s="283" t="s">
        <v>1634</v>
      </c>
      <c r="AP2284" s="283">
        <v>5</v>
      </c>
      <c r="AQ2284" s="567">
        <v>2283</v>
      </c>
    </row>
    <row r="2285" spans="35:43" x14ac:dyDescent="0.25">
      <c r="AI2285" s="278" t="str">
        <f t="shared" si="37"/>
        <v>42682Ε3δ (Ε)244Sα14</v>
      </c>
      <c r="AJ2285" s="287">
        <v>42682</v>
      </c>
      <c r="AK2285" s="280" t="s">
        <v>1109</v>
      </c>
      <c r="AL2285" s="281">
        <v>244</v>
      </c>
      <c r="AM2285" s="282" t="s">
        <v>325</v>
      </c>
      <c r="AN2285" s="283" t="s">
        <v>906</v>
      </c>
      <c r="AO2285" s="283" t="s">
        <v>1635</v>
      </c>
      <c r="AP2285" s="283">
        <v>6</v>
      </c>
      <c r="AQ2285" s="567">
        <v>2284</v>
      </c>
    </row>
    <row r="2286" spans="35:43" x14ac:dyDescent="0.25">
      <c r="AI2286" s="278" t="str">
        <f t="shared" si="37"/>
        <v>42682Ε3δ (Ε)244Sα16</v>
      </c>
      <c r="AJ2286" s="287">
        <v>42682</v>
      </c>
      <c r="AK2286" s="280" t="s">
        <v>1109</v>
      </c>
      <c r="AL2286" s="281">
        <v>244</v>
      </c>
      <c r="AM2286" s="282" t="s">
        <v>325</v>
      </c>
      <c r="AN2286" s="283" t="s">
        <v>906</v>
      </c>
      <c r="AO2286" s="283" t="s">
        <v>1636</v>
      </c>
      <c r="AP2286" s="283">
        <v>7</v>
      </c>
      <c r="AQ2286" s="567">
        <v>2285</v>
      </c>
    </row>
    <row r="2287" spans="35:43" x14ac:dyDescent="0.25">
      <c r="AI2287" s="278" t="str">
        <f t="shared" si="37"/>
        <v>42682Ε3δ (Ε)244Sκ12</v>
      </c>
      <c r="AJ2287" s="287">
        <v>42682</v>
      </c>
      <c r="AK2287" s="280" t="s">
        <v>1109</v>
      </c>
      <c r="AL2287" s="281">
        <v>244</v>
      </c>
      <c r="AM2287" s="282" t="s">
        <v>325</v>
      </c>
      <c r="AN2287" s="283" t="s">
        <v>906</v>
      </c>
      <c r="AO2287" s="283" t="s">
        <v>1638</v>
      </c>
      <c r="AP2287" s="283">
        <v>9</v>
      </c>
      <c r="AQ2287" s="567">
        <v>2286</v>
      </c>
    </row>
    <row r="2288" spans="35:43" x14ac:dyDescent="0.25">
      <c r="AI2288" s="278" t="str">
        <f t="shared" si="37"/>
        <v>42682Ε3δ (Ε)244Sκ14</v>
      </c>
      <c r="AJ2288" s="287">
        <v>42682</v>
      </c>
      <c r="AK2288" s="280" t="s">
        <v>1109</v>
      </c>
      <c r="AL2288" s="281">
        <v>244</v>
      </c>
      <c r="AM2288" s="282" t="s">
        <v>325</v>
      </c>
      <c r="AN2288" s="283" t="s">
        <v>906</v>
      </c>
      <c r="AO2288" s="283" t="s">
        <v>1639</v>
      </c>
      <c r="AP2288" s="283">
        <v>10</v>
      </c>
      <c r="AQ2288" s="567">
        <v>2287</v>
      </c>
    </row>
    <row r="2289" spans="35:43" x14ac:dyDescent="0.25">
      <c r="AI2289" s="278" t="str">
        <f t="shared" si="37"/>
        <v>42682Ε3δ (Ζ)304Sα12</v>
      </c>
      <c r="AJ2289" s="287">
        <v>42682</v>
      </c>
      <c r="AK2289" s="280" t="s">
        <v>1110</v>
      </c>
      <c r="AL2289" s="281">
        <v>304</v>
      </c>
      <c r="AM2289" s="282" t="s">
        <v>252</v>
      </c>
      <c r="AN2289" s="283" t="s">
        <v>906</v>
      </c>
      <c r="AO2289" s="283" t="s">
        <v>1634</v>
      </c>
      <c r="AP2289" s="283">
        <v>5</v>
      </c>
      <c r="AQ2289" s="567">
        <v>2288</v>
      </c>
    </row>
    <row r="2290" spans="35:43" x14ac:dyDescent="0.25">
      <c r="AI2290" s="278" t="str">
        <f t="shared" si="37"/>
        <v>42682Ε3δ (Ζ)304Sα16</v>
      </c>
      <c r="AJ2290" s="287">
        <v>42682</v>
      </c>
      <c r="AK2290" s="280" t="s">
        <v>1110</v>
      </c>
      <c r="AL2290" s="281">
        <v>304</v>
      </c>
      <c r="AM2290" s="282" t="s">
        <v>252</v>
      </c>
      <c r="AN2290" s="283" t="s">
        <v>906</v>
      </c>
      <c r="AO2290" s="283" t="s">
        <v>1636</v>
      </c>
      <c r="AP2290" s="283">
        <v>7</v>
      </c>
      <c r="AQ2290" s="567">
        <v>2290</v>
      </c>
    </row>
    <row r="2291" spans="35:43" x14ac:dyDescent="0.25">
      <c r="AI2291" s="278" t="str">
        <f t="shared" si="37"/>
        <v>42682Ε3δ (Ζ)304Sκ12</v>
      </c>
      <c r="AJ2291" s="287">
        <v>42682</v>
      </c>
      <c r="AK2291" s="280" t="s">
        <v>1110</v>
      </c>
      <c r="AL2291" s="281">
        <v>304</v>
      </c>
      <c r="AM2291" s="282" t="s">
        <v>252</v>
      </c>
      <c r="AN2291" s="283" t="s">
        <v>906</v>
      </c>
      <c r="AO2291" s="283" t="s">
        <v>1638</v>
      </c>
      <c r="AP2291" s="283">
        <v>9</v>
      </c>
      <c r="AQ2291" s="567">
        <v>2291</v>
      </c>
    </row>
    <row r="2292" spans="35:43" x14ac:dyDescent="0.25">
      <c r="AI2292" s="278" t="str">
        <f t="shared" si="37"/>
        <v>42682Ε3δ (Ζ)304Sκ16</v>
      </c>
      <c r="AJ2292" s="287">
        <v>42682</v>
      </c>
      <c r="AK2292" s="280" t="s">
        <v>1110</v>
      </c>
      <c r="AL2292" s="281">
        <v>304</v>
      </c>
      <c r="AM2292" s="282" t="s">
        <v>252</v>
      </c>
      <c r="AN2292" s="283" t="s">
        <v>906</v>
      </c>
      <c r="AO2292" s="283" t="s">
        <v>1640</v>
      </c>
      <c r="AP2292" s="283">
        <v>11</v>
      </c>
      <c r="AQ2292" s="567">
        <v>2293</v>
      </c>
    </row>
    <row r="2293" spans="35:43" x14ac:dyDescent="0.25">
      <c r="AI2293" s="278" t="str">
        <f t="shared" si="37"/>
        <v>42682Ε3δ (Ζ)308Sα14</v>
      </c>
      <c r="AJ2293" s="287">
        <v>42682</v>
      </c>
      <c r="AK2293" s="280" t="s">
        <v>1110</v>
      </c>
      <c r="AL2293" s="281">
        <v>308</v>
      </c>
      <c r="AM2293" s="282" t="s">
        <v>346</v>
      </c>
      <c r="AN2293" s="283" t="s">
        <v>906</v>
      </c>
      <c r="AO2293" s="283" t="s">
        <v>1635</v>
      </c>
      <c r="AP2293" s="283">
        <v>6</v>
      </c>
      <c r="AQ2293" s="567">
        <v>2289</v>
      </c>
    </row>
    <row r="2294" spans="35:43" x14ac:dyDescent="0.25">
      <c r="AI2294" s="278" t="str">
        <f t="shared" si="37"/>
        <v>42682Ε3δ (Ζ)308Sκ14</v>
      </c>
      <c r="AJ2294" s="287">
        <v>42682</v>
      </c>
      <c r="AK2294" s="280" t="s">
        <v>1110</v>
      </c>
      <c r="AL2294" s="281">
        <v>308</v>
      </c>
      <c r="AM2294" s="282" t="s">
        <v>346</v>
      </c>
      <c r="AN2294" s="283" t="s">
        <v>906</v>
      </c>
      <c r="AO2294" s="283" t="s">
        <v>1639</v>
      </c>
      <c r="AP2294" s="283">
        <v>10</v>
      </c>
      <c r="AQ2294" s="567">
        <v>2292</v>
      </c>
    </row>
    <row r="2295" spans="35:43" x14ac:dyDescent="0.25">
      <c r="AI2295" s="278" t="str">
        <f t="shared" si="37"/>
        <v>42682Ε3δ (Η)333Sα12</v>
      </c>
      <c r="AJ2295" s="287">
        <v>42682</v>
      </c>
      <c r="AK2295" s="280" t="s">
        <v>1111</v>
      </c>
      <c r="AL2295" s="281">
        <v>333</v>
      </c>
      <c r="AM2295" s="282" t="s">
        <v>192</v>
      </c>
      <c r="AN2295" s="283" t="s">
        <v>906</v>
      </c>
      <c r="AO2295" s="283" t="s">
        <v>1634</v>
      </c>
      <c r="AP2295" s="283">
        <v>5</v>
      </c>
      <c r="AQ2295" s="567">
        <v>2294</v>
      </c>
    </row>
    <row r="2296" spans="35:43" x14ac:dyDescent="0.25">
      <c r="AI2296" s="278" t="str">
        <f t="shared" si="37"/>
        <v>42682Ε3δ (Η)333Sα14</v>
      </c>
      <c r="AJ2296" s="287">
        <v>42682</v>
      </c>
      <c r="AK2296" s="280" t="s">
        <v>1111</v>
      </c>
      <c r="AL2296" s="281">
        <v>333</v>
      </c>
      <c r="AM2296" s="282" t="s">
        <v>192</v>
      </c>
      <c r="AN2296" s="283" t="s">
        <v>906</v>
      </c>
      <c r="AO2296" s="283" t="s">
        <v>1635</v>
      </c>
      <c r="AP2296" s="283">
        <v>6</v>
      </c>
      <c r="AQ2296" s="567">
        <v>2295</v>
      </c>
    </row>
    <row r="2297" spans="35:43" x14ac:dyDescent="0.25">
      <c r="AI2297" s="278" t="str">
        <f t="shared" si="37"/>
        <v>42682Ε3δ (Η)333Sα16</v>
      </c>
      <c r="AJ2297" s="287">
        <v>42682</v>
      </c>
      <c r="AK2297" s="280" t="s">
        <v>1111</v>
      </c>
      <c r="AL2297" s="281">
        <v>333</v>
      </c>
      <c r="AM2297" s="282" t="s">
        <v>192</v>
      </c>
      <c r="AN2297" s="283" t="s">
        <v>906</v>
      </c>
      <c r="AO2297" s="283" t="s">
        <v>1636</v>
      </c>
      <c r="AP2297" s="283">
        <v>7</v>
      </c>
      <c r="AQ2297" s="567">
        <v>2296</v>
      </c>
    </row>
    <row r="2298" spans="35:43" x14ac:dyDescent="0.25">
      <c r="AI2298" s="278" t="str">
        <f t="shared" si="37"/>
        <v>42682Ε3δ (Η)333Sκ12</v>
      </c>
      <c r="AJ2298" s="287">
        <v>42682</v>
      </c>
      <c r="AK2298" s="280" t="s">
        <v>1111</v>
      </c>
      <c r="AL2298" s="281">
        <v>333</v>
      </c>
      <c r="AM2298" s="282" t="s">
        <v>192</v>
      </c>
      <c r="AN2298" s="283" t="s">
        <v>906</v>
      </c>
      <c r="AO2298" s="283" t="s">
        <v>1638</v>
      </c>
      <c r="AP2298" s="283">
        <v>9</v>
      </c>
      <c r="AQ2298" s="567">
        <v>2297</v>
      </c>
    </row>
    <row r="2299" spans="35:43" x14ac:dyDescent="0.25">
      <c r="AI2299" s="278" t="str">
        <f t="shared" si="37"/>
        <v>42682Ε3δ (Η)333Sκ14</v>
      </c>
      <c r="AJ2299" s="287">
        <v>42682</v>
      </c>
      <c r="AK2299" s="280" t="s">
        <v>1111</v>
      </c>
      <c r="AL2299" s="281">
        <v>333</v>
      </c>
      <c r="AM2299" s="282" t="s">
        <v>192</v>
      </c>
      <c r="AN2299" s="283" t="s">
        <v>906</v>
      </c>
      <c r="AO2299" s="283" t="s">
        <v>1639</v>
      </c>
      <c r="AP2299" s="283">
        <v>10</v>
      </c>
      <c r="AQ2299" s="567">
        <v>2298</v>
      </c>
    </row>
    <row r="2300" spans="35:43" x14ac:dyDescent="0.25">
      <c r="AI2300" s="278" t="str">
        <f t="shared" si="37"/>
        <v>42682Ε3δ (Η)333Sκ16</v>
      </c>
      <c r="AJ2300" s="287">
        <v>42682</v>
      </c>
      <c r="AK2300" s="280" t="s">
        <v>1111</v>
      </c>
      <c r="AL2300" s="281">
        <v>333</v>
      </c>
      <c r="AM2300" s="282" t="s">
        <v>192</v>
      </c>
      <c r="AN2300" s="283" t="s">
        <v>906</v>
      </c>
      <c r="AO2300" s="283" t="s">
        <v>1640</v>
      </c>
      <c r="AP2300" s="283">
        <v>11</v>
      </c>
      <c r="AQ2300" s="567">
        <v>2299</v>
      </c>
    </row>
    <row r="2301" spans="35:43" x14ac:dyDescent="0.25">
      <c r="AI2301" s="278" t="str">
        <f t="shared" si="37"/>
        <v>42682Ε3δ (Θ)400Sα12</v>
      </c>
      <c r="AJ2301" s="287">
        <v>42682</v>
      </c>
      <c r="AK2301" s="280" t="s">
        <v>1112</v>
      </c>
      <c r="AL2301" s="281">
        <v>400</v>
      </c>
      <c r="AM2301" s="282" t="s">
        <v>360</v>
      </c>
      <c r="AN2301" s="283" t="s">
        <v>906</v>
      </c>
      <c r="AO2301" s="283" t="s">
        <v>1634</v>
      </c>
      <c r="AP2301" s="283">
        <v>5</v>
      </c>
      <c r="AQ2301" s="567">
        <v>2300</v>
      </c>
    </row>
    <row r="2302" spans="35:43" x14ac:dyDescent="0.25">
      <c r="AI2302" s="278" t="str">
        <f t="shared" si="37"/>
        <v>42682Ε3δ (Θ)400Sα14</v>
      </c>
      <c r="AJ2302" s="287">
        <v>42682</v>
      </c>
      <c r="AK2302" s="280" t="s">
        <v>1112</v>
      </c>
      <c r="AL2302" s="281">
        <v>400</v>
      </c>
      <c r="AM2302" s="282" t="s">
        <v>360</v>
      </c>
      <c r="AN2302" s="283" t="s">
        <v>906</v>
      </c>
      <c r="AO2302" s="283" t="s">
        <v>1635</v>
      </c>
      <c r="AP2302" s="283">
        <v>6</v>
      </c>
      <c r="AQ2302" s="567">
        <v>2301</v>
      </c>
    </row>
    <row r="2303" spans="35:43" x14ac:dyDescent="0.25">
      <c r="AI2303" s="278" t="str">
        <f t="shared" si="37"/>
        <v>42682Ε3δ (Θ)400Sα16</v>
      </c>
      <c r="AJ2303" s="287">
        <v>42682</v>
      </c>
      <c r="AK2303" s="280" t="s">
        <v>1112</v>
      </c>
      <c r="AL2303" s="281">
        <v>400</v>
      </c>
      <c r="AM2303" s="282" t="s">
        <v>360</v>
      </c>
      <c r="AN2303" s="283" t="s">
        <v>906</v>
      </c>
      <c r="AO2303" s="283" t="s">
        <v>1636</v>
      </c>
      <c r="AP2303" s="283">
        <v>7</v>
      </c>
      <c r="AQ2303" s="567">
        <v>2302</v>
      </c>
    </row>
    <row r="2304" spans="35:43" x14ac:dyDescent="0.25">
      <c r="AI2304" s="278" t="str">
        <f t="shared" si="37"/>
        <v>42682Ε3δ (Θ)400Sκ12</v>
      </c>
      <c r="AJ2304" s="287">
        <v>42682</v>
      </c>
      <c r="AK2304" s="280" t="s">
        <v>1112</v>
      </c>
      <c r="AL2304" s="281">
        <v>400</v>
      </c>
      <c r="AM2304" s="282" t="s">
        <v>360</v>
      </c>
      <c r="AN2304" s="283" t="s">
        <v>906</v>
      </c>
      <c r="AO2304" s="283" t="s">
        <v>1638</v>
      </c>
      <c r="AP2304" s="283">
        <v>9</v>
      </c>
      <c r="AQ2304" s="567">
        <v>2303</v>
      </c>
    </row>
    <row r="2305" spans="35:43" x14ac:dyDescent="0.25">
      <c r="AI2305" s="278" t="str">
        <f t="shared" si="37"/>
        <v>42682Ε3δ (Θ)400Sκ14</v>
      </c>
      <c r="AJ2305" s="287">
        <v>42682</v>
      </c>
      <c r="AK2305" s="280" t="s">
        <v>1112</v>
      </c>
      <c r="AL2305" s="281">
        <v>400</v>
      </c>
      <c r="AM2305" s="282" t="s">
        <v>360</v>
      </c>
      <c r="AN2305" s="283" t="s">
        <v>906</v>
      </c>
      <c r="AO2305" s="283" t="s">
        <v>1639</v>
      </c>
      <c r="AP2305" s="283">
        <v>10</v>
      </c>
      <c r="AQ2305" s="567">
        <v>2304</v>
      </c>
    </row>
    <row r="2306" spans="35:43" x14ac:dyDescent="0.25">
      <c r="AI2306" s="278" t="str">
        <f t="shared" si="37"/>
        <v>42682Ε3δ (Θ)400Sκ16</v>
      </c>
      <c r="AJ2306" s="287">
        <v>42682</v>
      </c>
      <c r="AK2306" s="280" t="s">
        <v>1112</v>
      </c>
      <c r="AL2306" s="281">
        <v>400</v>
      </c>
      <c r="AM2306" s="282" t="s">
        <v>360</v>
      </c>
      <c r="AN2306" s="283" t="s">
        <v>906</v>
      </c>
      <c r="AO2306" s="283" t="s">
        <v>1640</v>
      </c>
      <c r="AP2306" s="283">
        <v>11</v>
      </c>
      <c r="AQ2306" s="567">
        <v>2305</v>
      </c>
    </row>
    <row r="2307" spans="35:43" x14ac:dyDescent="0.25">
      <c r="AI2307" s="278" t="str">
        <f t="shared" ref="AI2307:AI2370" si="38">AJ2307&amp;AK2307&amp;AL2307&amp;AN2307&amp;AO2307</f>
        <v>42682Ε3δ (ΙΑ)435Sα12</v>
      </c>
      <c r="AJ2307" s="287">
        <v>42682</v>
      </c>
      <c r="AK2307" s="280" t="s">
        <v>1113</v>
      </c>
      <c r="AL2307" s="281">
        <v>435</v>
      </c>
      <c r="AM2307" s="282" t="s">
        <v>79</v>
      </c>
      <c r="AN2307" s="283" t="s">
        <v>906</v>
      </c>
      <c r="AO2307" s="283" t="s">
        <v>1634</v>
      </c>
      <c r="AP2307" s="283">
        <v>5</v>
      </c>
      <c r="AQ2307" s="567">
        <v>2306</v>
      </c>
    </row>
    <row r="2308" spans="35:43" x14ac:dyDescent="0.25">
      <c r="AI2308" s="278" t="str">
        <f t="shared" si="38"/>
        <v>42682Ε3δ (ΙΑ)435Sα14</v>
      </c>
      <c r="AJ2308" s="287">
        <v>42682</v>
      </c>
      <c r="AK2308" s="280" t="s">
        <v>1113</v>
      </c>
      <c r="AL2308" s="281">
        <v>435</v>
      </c>
      <c r="AM2308" s="282" t="s">
        <v>79</v>
      </c>
      <c r="AN2308" s="283" t="s">
        <v>906</v>
      </c>
      <c r="AO2308" s="283" t="s">
        <v>1635</v>
      </c>
      <c r="AP2308" s="283">
        <v>6</v>
      </c>
      <c r="AQ2308" s="567">
        <v>2307</v>
      </c>
    </row>
    <row r="2309" spans="35:43" x14ac:dyDescent="0.25">
      <c r="AI2309" s="278" t="str">
        <f t="shared" si="38"/>
        <v>42682Ε3δ (ΙΑ)435Sα16</v>
      </c>
      <c r="AJ2309" s="287">
        <v>42682</v>
      </c>
      <c r="AK2309" s="280" t="s">
        <v>1113</v>
      </c>
      <c r="AL2309" s="281">
        <v>435</v>
      </c>
      <c r="AM2309" s="282" t="s">
        <v>79</v>
      </c>
      <c r="AN2309" s="283" t="s">
        <v>906</v>
      </c>
      <c r="AO2309" s="283" t="s">
        <v>1636</v>
      </c>
      <c r="AP2309" s="283">
        <v>7</v>
      </c>
      <c r="AQ2309" s="567">
        <v>2308</v>
      </c>
    </row>
    <row r="2310" spans="35:43" x14ac:dyDescent="0.25">
      <c r="AI2310" s="278" t="str">
        <f t="shared" si="38"/>
        <v>42682Ε3δ (ΙΑ)435Sκ12</v>
      </c>
      <c r="AJ2310" s="287">
        <v>42682</v>
      </c>
      <c r="AK2310" s="280" t="s">
        <v>1113</v>
      </c>
      <c r="AL2310" s="281">
        <v>435</v>
      </c>
      <c r="AM2310" s="282" t="s">
        <v>79</v>
      </c>
      <c r="AN2310" s="283" t="s">
        <v>906</v>
      </c>
      <c r="AO2310" s="283" t="s">
        <v>1638</v>
      </c>
      <c r="AP2310" s="283">
        <v>9</v>
      </c>
      <c r="AQ2310" s="567">
        <v>2309</v>
      </c>
    </row>
    <row r="2311" spans="35:43" x14ac:dyDescent="0.25">
      <c r="AI2311" s="278" t="str">
        <f t="shared" si="38"/>
        <v>42682Ε3δ (ΙΑ)435Sκ14</v>
      </c>
      <c r="AJ2311" s="287">
        <v>42682</v>
      </c>
      <c r="AK2311" s="280" t="s">
        <v>1113</v>
      </c>
      <c r="AL2311" s="281">
        <v>435</v>
      </c>
      <c r="AM2311" s="282" t="s">
        <v>79</v>
      </c>
      <c r="AN2311" s="283" t="s">
        <v>906</v>
      </c>
      <c r="AO2311" s="283" t="s">
        <v>1639</v>
      </c>
      <c r="AP2311" s="283">
        <v>10</v>
      </c>
      <c r="AQ2311" s="567">
        <v>2310</v>
      </c>
    </row>
    <row r="2312" spans="35:43" x14ac:dyDescent="0.25">
      <c r="AI2312" s="278" t="str">
        <f t="shared" si="38"/>
        <v>42682Ε3δ (ΙΑ)435Sκ16</v>
      </c>
      <c r="AJ2312" s="287">
        <v>42682</v>
      </c>
      <c r="AK2312" s="280" t="s">
        <v>1113</v>
      </c>
      <c r="AL2312" s="281">
        <v>435</v>
      </c>
      <c r="AM2312" s="282" t="s">
        <v>79</v>
      </c>
      <c r="AN2312" s="283" t="s">
        <v>906</v>
      </c>
      <c r="AO2312" s="283" t="s">
        <v>1640</v>
      </c>
      <c r="AP2312" s="283">
        <v>11</v>
      </c>
      <c r="AQ2312" s="567">
        <v>2311</v>
      </c>
    </row>
    <row r="2313" spans="35:43" x14ac:dyDescent="0.25">
      <c r="AI2313" s="278" t="str">
        <f t="shared" si="38"/>
        <v>42682Ε3δ (ΣΤ)285Sα12</v>
      </c>
      <c r="AJ2313" s="287">
        <v>42682</v>
      </c>
      <c r="AK2313" s="280" t="s">
        <v>1114</v>
      </c>
      <c r="AL2313" s="281">
        <v>285</v>
      </c>
      <c r="AM2313" s="282" t="s">
        <v>310</v>
      </c>
      <c r="AN2313" s="283" t="s">
        <v>906</v>
      </c>
      <c r="AO2313" s="283" t="s">
        <v>1634</v>
      </c>
      <c r="AP2313" s="283">
        <v>5</v>
      </c>
      <c r="AQ2313" s="567">
        <v>2312</v>
      </c>
    </row>
    <row r="2314" spans="35:43" x14ac:dyDescent="0.25">
      <c r="AI2314" s="278" t="str">
        <f t="shared" si="38"/>
        <v>42682Ε3δ (ΣΤ)285Sα14</v>
      </c>
      <c r="AJ2314" s="287">
        <v>42682</v>
      </c>
      <c r="AK2314" s="280" t="s">
        <v>1114</v>
      </c>
      <c r="AL2314" s="281">
        <v>285</v>
      </c>
      <c r="AM2314" s="282" t="s">
        <v>310</v>
      </c>
      <c r="AN2314" s="283" t="s">
        <v>906</v>
      </c>
      <c r="AO2314" s="283" t="s">
        <v>1635</v>
      </c>
      <c r="AP2314" s="283">
        <v>6</v>
      </c>
      <c r="AQ2314" s="567">
        <v>2313</v>
      </c>
    </row>
    <row r="2315" spans="35:43" x14ac:dyDescent="0.25">
      <c r="AI2315" s="278" t="str">
        <f t="shared" si="38"/>
        <v>42682Ε3δ (ΣΤ)285Sα16</v>
      </c>
      <c r="AJ2315" s="287">
        <v>42682</v>
      </c>
      <c r="AK2315" s="280" t="s">
        <v>1114</v>
      </c>
      <c r="AL2315" s="281">
        <v>285</v>
      </c>
      <c r="AM2315" s="282" t="s">
        <v>310</v>
      </c>
      <c r="AN2315" s="283" t="s">
        <v>906</v>
      </c>
      <c r="AO2315" s="283" t="s">
        <v>1636</v>
      </c>
      <c r="AP2315" s="283">
        <v>7</v>
      </c>
      <c r="AQ2315" s="567">
        <v>2314</v>
      </c>
    </row>
    <row r="2316" spans="35:43" x14ac:dyDescent="0.25">
      <c r="AI2316" s="278" t="str">
        <f t="shared" si="38"/>
        <v>42682Ε3δ (ΣΤ)285Sκ12</v>
      </c>
      <c r="AJ2316" s="287">
        <v>42682</v>
      </c>
      <c r="AK2316" s="280" t="s">
        <v>1114</v>
      </c>
      <c r="AL2316" s="281">
        <v>285</v>
      </c>
      <c r="AM2316" s="282" t="s">
        <v>310</v>
      </c>
      <c r="AN2316" s="283" t="s">
        <v>906</v>
      </c>
      <c r="AO2316" s="283" t="s">
        <v>1638</v>
      </c>
      <c r="AP2316" s="283">
        <v>9</v>
      </c>
      <c r="AQ2316" s="567">
        <v>2315</v>
      </c>
    </row>
    <row r="2317" spans="35:43" x14ac:dyDescent="0.25">
      <c r="AI2317" s="278" t="str">
        <f t="shared" si="38"/>
        <v>42682Ε3δ (ΣΤ)285Sκ14</v>
      </c>
      <c r="AJ2317" s="287">
        <v>42682</v>
      </c>
      <c r="AK2317" s="280" t="s">
        <v>1114</v>
      </c>
      <c r="AL2317" s="281">
        <v>285</v>
      </c>
      <c r="AM2317" s="282" t="s">
        <v>310</v>
      </c>
      <c r="AN2317" s="283" t="s">
        <v>906</v>
      </c>
      <c r="AO2317" s="283" t="s">
        <v>1639</v>
      </c>
      <c r="AP2317" s="283">
        <v>10</v>
      </c>
      <c r="AQ2317" s="567">
        <v>2316</v>
      </c>
    </row>
    <row r="2318" spans="35:43" x14ac:dyDescent="0.25">
      <c r="AI2318" s="278" t="str">
        <f t="shared" si="38"/>
        <v>42682Ε3δ (ΣΤ)285Sκ16</v>
      </c>
      <c r="AJ2318" s="287">
        <v>42682</v>
      </c>
      <c r="AK2318" s="280" t="s">
        <v>1114</v>
      </c>
      <c r="AL2318" s="281">
        <v>285</v>
      </c>
      <c r="AM2318" s="282" t="s">
        <v>310</v>
      </c>
      <c r="AN2318" s="283" t="s">
        <v>906</v>
      </c>
      <c r="AO2318" s="283" t="s">
        <v>1640</v>
      </c>
      <c r="AP2318" s="283">
        <v>11</v>
      </c>
      <c r="AQ2318" s="567">
        <v>2317</v>
      </c>
    </row>
    <row r="2319" spans="35:43" x14ac:dyDescent="0.25">
      <c r="AI2319" s="278" t="str">
        <f t="shared" si="38"/>
        <v>42685Μαστ (Θ)398Sα12</v>
      </c>
      <c r="AJ2319" s="287">
        <v>42685</v>
      </c>
      <c r="AK2319" s="280" t="s">
        <v>1037</v>
      </c>
      <c r="AL2319" s="281">
        <v>398</v>
      </c>
      <c r="AM2319" s="282" t="s">
        <v>337</v>
      </c>
      <c r="AN2319" s="283" t="s">
        <v>906</v>
      </c>
      <c r="AO2319" s="283" t="s">
        <v>1634</v>
      </c>
      <c r="AP2319" s="283">
        <v>5</v>
      </c>
      <c r="AQ2319" s="567">
        <v>2318</v>
      </c>
    </row>
    <row r="2320" spans="35:43" x14ac:dyDescent="0.25">
      <c r="AI2320" s="278" t="str">
        <f t="shared" si="38"/>
        <v>42685Μαστ (Θ)398Sα14</v>
      </c>
      <c r="AJ2320" s="287">
        <v>42685</v>
      </c>
      <c r="AK2320" s="280" t="s">
        <v>1037</v>
      </c>
      <c r="AL2320" s="281">
        <v>398</v>
      </c>
      <c r="AM2320" s="282" t="s">
        <v>337</v>
      </c>
      <c r="AN2320" s="283" t="s">
        <v>906</v>
      </c>
      <c r="AO2320" s="283" t="s">
        <v>1635</v>
      </c>
      <c r="AP2320" s="283">
        <v>6</v>
      </c>
      <c r="AQ2320" s="567">
        <v>2319</v>
      </c>
    </row>
    <row r="2321" spans="35:43" x14ac:dyDescent="0.25">
      <c r="AI2321" s="278" t="str">
        <f t="shared" si="38"/>
        <v>42685Μαστ (Θ)398Sα16</v>
      </c>
      <c r="AJ2321" s="287">
        <v>42685</v>
      </c>
      <c r="AK2321" s="280" t="s">
        <v>1037</v>
      </c>
      <c r="AL2321" s="281">
        <v>398</v>
      </c>
      <c r="AM2321" s="282" t="s">
        <v>337</v>
      </c>
      <c r="AN2321" s="283" t="s">
        <v>906</v>
      </c>
      <c r="AO2321" s="283" t="s">
        <v>1636</v>
      </c>
      <c r="AP2321" s="283">
        <v>7</v>
      </c>
      <c r="AQ2321" s="567">
        <v>2320</v>
      </c>
    </row>
    <row r="2322" spans="35:43" x14ac:dyDescent="0.25">
      <c r="AI2322" s="278" t="str">
        <f t="shared" si="38"/>
        <v>42685Μαστ (Θ)398Sα18</v>
      </c>
      <c r="AJ2322" s="287">
        <v>42685</v>
      </c>
      <c r="AK2322" s="280" t="s">
        <v>1037</v>
      </c>
      <c r="AL2322" s="281">
        <v>398</v>
      </c>
      <c r="AM2322" s="282" t="s">
        <v>337</v>
      </c>
      <c r="AN2322" s="283" t="s">
        <v>906</v>
      </c>
      <c r="AO2322" s="283" t="s">
        <v>1637</v>
      </c>
      <c r="AP2322" s="283">
        <v>8</v>
      </c>
      <c r="AQ2322" s="567">
        <v>2321</v>
      </c>
    </row>
    <row r="2323" spans="35:43" x14ac:dyDescent="0.25">
      <c r="AI2323" s="278" t="str">
        <f t="shared" si="38"/>
        <v>42685Μαστ (Θ)398Sκ12</v>
      </c>
      <c r="AJ2323" s="287">
        <v>42685</v>
      </c>
      <c r="AK2323" s="280" t="s">
        <v>1037</v>
      </c>
      <c r="AL2323" s="281">
        <v>398</v>
      </c>
      <c r="AM2323" s="282" t="s">
        <v>337</v>
      </c>
      <c r="AN2323" s="283" t="s">
        <v>906</v>
      </c>
      <c r="AO2323" s="283" t="s">
        <v>1638</v>
      </c>
      <c r="AP2323" s="283">
        <v>9</v>
      </c>
      <c r="AQ2323" s="567">
        <v>2322</v>
      </c>
    </row>
    <row r="2324" spans="35:43" x14ac:dyDescent="0.25">
      <c r="AI2324" s="278" t="str">
        <f t="shared" si="38"/>
        <v>42685Μαστ (Θ)398Sκ14</v>
      </c>
      <c r="AJ2324" s="287">
        <v>42685</v>
      </c>
      <c r="AK2324" s="280" t="s">
        <v>1037</v>
      </c>
      <c r="AL2324" s="281">
        <v>398</v>
      </c>
      <c r="AM2324" s="282" t="s">
        <v>337</v>
      </c>
      <c r="AN2324" s="283" t="s">
        <v>906</v>
      </c>
      <c r="AO2324" s="283" t="s">
        <v>1639</v>
      </c>
      <c r="AP2324" s="283">
        <v>10</v>
      </c>
      <c r="AQ2324" s="567">
        <v>2323</v>
      </c>
    </row>
    <row r="2325" spans="35:43" x14ac:dyDescent="0.25">
      <c r="AI2325" s="278" t="str">
        <f t="shared" si="38"/>
        <v>42685Μαστ (Θ)398Sκ16</v>
      </c>
      <c r="AJ2325" s="287">
        <v>42685</v>
      </c>
      <c r="AK2325" s="280" t="s">
        <v>1037</v>
      </c>
      <c r="AL2325" s="281">
        <v>398</v>
      </c>
      <c r="AM2325" s="282" t="s">
        <v>337</v>
      </c>
      <c r="AN2325" s="283" t="s">
        <v>906</v>
      </c>
      <c r="AO2325" s="283" t="s">
        <v>1640</v>
      </c>
      <c r="AP2325" s="283">
        <v>11</v>
      </c>
      <c r="AQ2325" s="567">
        <v>2324</v>
      </c>
    </row>
    <row r="2326" spans="35:43" x14ac:dyDescent="0.25">
      <c r="AI2326" s="278" t="str">
        <f t="shared" si="38"/>
        <v>42685Μαστ (Θ)398Sκ18</v>
      </c>
      <c r="AJ2326" s="287">
        <v>42685</v>
      </c>
      <c r="AK2326" s="280" t="s">
        <v>1037</v>
      </c>
      <c r="AL2326" s="281">
        <v>398</v>
      </c>
      <c r="AM2326" s="282" t="s">
        <v>337</v>
      </c>
      <c r="AN2326" s="283" t="s">
        <v>906</v>
      </c>
      <c r="AO2326" s="283" t="s">
        <v>1641</v>
      </c>
      <c r="AP2326" s="283">
        <v>12</v>
      </c>
      <c r="AQ2326" s="567">
        <v>2325</v>
      </c>
    </row>
    <row r="2327" spans="35:43" x14ac:dyDescent="0.25">
      <c r="AI2327" s="278" t="str">
        <f t="shared" si="38"/>
        <v>42702TE (MARSA)15Sα16</v>
      </c>
      <c r="AJ2327" s="287">
        <v>42702</v>
      </c>
      <c r="AK2327" s="280" t="s">
        <v>1034</v>
      </c>
      <c r="AL2327" s="281">
        <v>15</v>
      </c>
      <c r="AM2327" s="282" t="s">
        <v>1699</v>
      </c>
      <c r="AN2327" s="283" t="s">
        <v>906</v>
      </c>
      <c r="AO2327" s="283" t="s">
        <v>1636</v>
      </c>
      <c r="AP2327" s="283">
        <v>7</v>
      </c>
      <c r="AQ2327" s="567">
        <v>2326</v>
      </c>
    </row>
    <row r="2328" spans="35:43" x14ac:dyDescent="0.25">
      <c r="AI2328" s="278" t="str">
        <f t="shared" si="38"/>
        <v>42702TE (NORRKOPING)15Dα14</v>
      </c>
      <c r="AJ2328" s="287">
        <v>42702</v>
      </c>
      <c r="AK2328" s="280" t="s">
        <v>1222</v>
      </c>
      <c r="AL2328" s="281">
        <v>15</v>
      </c>
      <c r="AM2328" s="282" t="s">
        <v>1699</v>
      </c>
      <c r="AN2328" s="283" t="s">
        <v>913</v>
      </c>
      <c r="AO2328" s="283" t="s">
        <v>1635</v>
      </c>
      <c r="AP2328" s="283">
        <v>14</v>
      </c>
      <c r="AQ2328" s="567">
        <v>2327</v>
      </c>
    </row>
    <row r="2329" spans="35:43" x14ac:dyDescent="0.25">
      <c r="AI2329" s="278" t="str">
        <f t="shared" si="38"/>
        <v>42709ITF (EGYPT 3)14Sα18</v>
      </c>
      <c r="AJ2329" s="287">
        <v>42709</v>
      </c>
      <c r="AK2329" s="280" t="s">
        <v>1223</v>
      </c>
      <c r="AL2329" s="281">
        <v>14</v>
      </c>
      <c r="AM2329" s="282" t="s">
        <v>908</v>
      </c>
      <c r="AN2329" s="283" t="s">
        <v>906</v>
      </c>
      <c r="AO2329" s="283" t="s">
        <v>1637</v>
      </c>
      <c r="AP2329" s="283">
        <v>8</v>
      </c>
      <c r="AQ2329" s="567">
        <v>2328</v>
      </c>
    </row>
    <row r="2330" spans="35:43" x14ac:dyDescent="0.25">
      <c r="AI2330" s="278" t="str">
        <f t="shared" si="38"/>
        <v>42709TE (PROAKTIV)15Sκ14</v>
      </c>
      <c r="AJ2330" s="287">
        <v>42709</v>
      </c>
      <c r="AK2330" s="280" t="s">
        <v>1224</v>
      </c>
      <c r="AL2330" s="281">
        <v>15</v>
      </c>
      <c r="AM2330" s="282" t="s">
        <v>1699</v>
      </c>
      <c r="AN2330" s="283" t="s">
        <v>906</v>
      </c>
      <c r="AO2330" s="283" t="s">
        <v>1639</v>
      </c>
      <c r="AP2330" s="283">
        <v>10</v>
      </c>
      <c r="AQ2330" s="567">
        <v>2329</v>
      </c>
    </row>
    <row r="2331" spans="35:43" x14ac:dyDescent="0.25">
      <c r="AI2331" s="278" t="str">
        <f t="shared" si="38"/>
        <v>42709TE (PROAKTIV)15Dκ14</v>
      </c>
      <c r="AJ2331" s="287">
        <v>42709</v>
      </c>
      <c r="AK2331" s="280" t="s">
        <v>1224</v>
      </c>
      <c r="AL2331" s="281">
        <v>15</v>
      </c>
      <c r="AM2331" s="282" t="s">
        <v>1699</v>
      </c>
      <c r="AN2331" s="283" t="s">
        <v>913</v>
      </c>
      <c r="AO2331" s="283" t="s">
        <v>1639</v>
      </c>
      <c r="AP2331" s="283">
        <v>18</v>
      </c>
      <c r="AQ2331" s="567">
        <v>2330</v>
      </c>
    </row>
    <row r="2332" spans="35:43" x14ac:dyDescent="0.25">
      <c r="AI2332" s="278" t="str">
        <f t="shared" si="38"/>
        <v>42709TE (VLTC)15Sα16</v>
      </c>
      <c r="AJ2332" s="287">
        <v>42709</v>
      </c>
      <c r="AK2332" s="280" t="s">
        <v>1225</v>
      </c>
      <c r="AL2332" s="281">
        <v>15</v>
      </c>
      <c r="AM2332" s="282" t="s">
        <v>1699</v>
      </c>
      <c r="AN2332" s="283" t="s">
        <v>906</v>
      </c>
      <c r="AO2332" s="283" t="s">
        <v>1636</v>
      </c>
      <c r="AP2332" s="283">
        <v>7</v>
      </c>
      <c r="AQ2332" s="567">
        <v>2331</v>
      </c>
    </row>
    <row r="2333" spans="35:43" x14ac:dyDescent="0.25">
      <c r="AI2333" s="278" t="str">
        <f t="shared" si="38"/>
        <v>42709TE (VLTC)15Dα16</v>
      </c>
      <c r="AJ2333" s="287">
        <v>42709</v>
      </c>
      <c r="AK2333" s="280" t="s">
        <v>1225</v>
      </c>
      <c r="AL2333" s="281">
        <v>15</v>
      </c>
      <c r="AM2333" s="282" t="s">
        <v>1699</v>
      </c>
      <c r="AN2333" s="283" t="s">
        <v>913</v>
      </c>
      <c r="AO2333" s="283" t="s">
        <v>1636</v>
      </c>
      <c r="AP2333" s="283">
        <v>15</v>
      </c>
      <c r="AQ2333" s="567">
        <v>2332</v>
      </c>
    </row>
    <row r="2334" spans="35:43" x14ac:dyDescent="0.25">
      <c r="AI2334" s="278" t="str">
        <f t="shared" si="38"/>
        <v>42709TE (VLTC)15Sκ16</v>
      </c>
      <c r="AJ2334" s="287">
        <v>42709</v>
      </c>
      <c r="AK2334" s="280" t="s">
        <v>1225</v>
      </c>
      <c r="AL2334" s="281">
        <v>15</v>
      </c>
      <c r="AM2334" s="282" t="s">
        <v>1699</v>
      </c>
      <c r="AN2334" s="283" t="s">
        <v>906</v>
      </c>
      <c r="AO2334" s="283" t="s">
        <v>1640</v>
      </c>
      <c r="AP2334" s="283">
        <v>11</v>
      </c>
      <c r="AQ2334" s="567">
        <v>2333</v>
      </c>
    </row>
    <row r="2335" spans="35:43" x14ac:dyDescent="0.25">
      <c r="AI2335" s="278" t="str">
        <f t="shared" si="38"/>
        <v>42709TE (VLTC)15Dκ16</v>
      </c>
      <c r="AJ2335" s="287">
        <v>42709</v>
      </c>
      <c r="AK2335" s="280" t="s">
        <v>1225</v>
      </c>
      <c r="AL2335" s="281">
        <v>15</v>
      </c>
      <c r="AM2335" s="282" t="s">
        <v>1699</v>
      </c>
      <c r="AN2335" s="283" t="s">
        <v>913</v>
      </c>
      <c r="AO2335" s="283" t="s">
        <v>1640</v>
      </c>
      <c r="AP2335" s="283">
        <v>19</v>
      </c>
      <c r="AQ2335" s="567">
        <v>2334</v>
      </c>
    </row>
    <row r="2336" spans="35:43" x14ac:dyDescent="0.25">
      <c r="AI2336" s="278" t="str">
        <f t="shared" si="38"/>
        <v>42716TE (PARADIS)15Sκ14</v>
      </c>
      <c r="AJ2336" s="287">
        <v>42716</v>
      </c>
      <c r="AK2336" s="280" t="s">
        <v>1226</v>
      </c>
      <c r="AL2336" s="281">
        <v>15</v>
      </c>
      <c r="AM2336" s="282" t="s">
        <v>1699</v>
      </c>
      <c r="AN2336" s="283" t="s">
        <v>906</v>
      </c>
      <c r="AO2336" s="283" t="s">
        <v>1639</v>
      </c>
      <c r="AP2336" s="283">
        <v>10</v>
      </c>
      <c r="AQ2336" s="567">
        <v>2335</v>
      </c>
    </row>
    <row r="2337" spans="35:43" x14ac:dyDescent="0.25">
      <c r="AI2337" s="278" t="str">
        <f t="shared" si="38"/>
        <v>42716TE (PARADIS)15Dκ14</v>
      </c>
      <c r="AJ2337" s="287">
        <v>42716</v>
      </c>
      <c r="AK2337" s="280" t="s">
        <v>1226</v>
      </c>
      <c r="AL2337" s="281">
        <v>15</v>
      </c>
      <c r="AM2337" s="282" t="s">
        <v>1699</v>
      </c>
      <c r="AN2337" s="283" t="s">
        <v>913</v>
      </c>
      <c r="AO2337" s="283" t="s">
        <v>1639</v>
      </c>
      <c r="AP2337" s="283">
        <v>18</v>
      </c>
      <c r="AQ2337" s="567">
        <v>2336</v>
      </c>
    </row>
    <row r="2338" spans="35:43" x14ac:dyDescent="0.25">
      <c r="AI2338" s="278" t="str">
        <f t="shared" si="38"/>
        <v>42724Ε3ε (Α)115Sα12</v>
      </c>
      <c r="AJ2338" s="287">
        <v>42724</v>
      </c>
      <c r="AK2338" s="280" t="s">
        <v>1227</v>
      </c>
      <c r="AL2338" s="281">
        <v>115</v>
      </c>
      <c r="AM2338" s="282" t="s">
        <v>331</v>
      </c>
      <c r="AN2338" s="283" t="s">
        <v>906</v>
      </c>
      <c r="AO2338" s="283" t="s">
        <v>1634</v>
      </c>
      <c r="AP2338" s="283">
        <v>5</v>
      </c>
      <c r="AQ2338" s="567">
        <v>2337</v>
      </c>
    </row>
    <row r="2339" spans="35:43" x14ac:dyDescent="0.25">
      <c r="AI2339" s="278" t="str">
        <f t="shared" si="38"/>
        <v>42724Ε3ε (Α)115Sα14</v>
      </c>
      <c r="AJ2339" s="287">
        <v>42724</v>
      </c>
      <c r="AK2339" s="280" t="s">
        <v>1227</v>
      </c>
      <c r="AL2339" s="281">
        <v>115</v>
      </c>
      <c r="AM2339" s="282" t="s">
        <v>331</v>
      </c>
      <c r="AN2339" s="283" t="s">
        <v>906</v>
      </c>
      <c r="AO2339" s="283" t="s">
        <v>1635</v>
      </c>
      <c r="AP2339" s="283">
        <v>6</v>
      </c>
      <c r="AQ2339" s="567">
        <v>2338</v>
      </c>
    </row>
    <row r="2340" spans="35:43" x14ac:dyDescent="0.25">
      <c r="AI2340" s="278" t="str">
        <f t="shared" si="38"/>
        <v>42724Ε3ε (Α)115Sκ12</v>
      </c>
      <c r="AJ2340" s="287">
        <v>42724</v>
      </c>
      <c r="AK2340" s="280" t="s">
        <v>1227</v>
      </c>
      <c r="AL2340" s="281">
        <v>115</v>
      </c>
      <c r="AM2340" s="282" t="s">
        <v>331</v>
      </c>
      <c r="AN2340" s="283" t="s">
        <v>906</v>
      </c>
      <c r="AO2340" s="283" t="s">
        <v>1638</v>
      </c>
      <c r="AP2340" s="283">
        <v>9</v>
      </c>
      <c r="AQ2340" s="567">
        <v>2339</v>
      </c>
    </row>
    <row r="2341" spans="35:43" x14ac:dyDescent="0.25">
      <c r="AI2341" s="278" t="str">
        <f t="shared" si="38"/>
        <v>42724Ε3ε (Α)115Sκ14</v>
      </c>
      <c r="AJ2341" s="287">
        <v>42724</v>
      </c>
      <c r="AK2341" s="280" t="s">
        <v>1227</v>
      </c>
      <c r="AL2341" s="281">
        <v>115</v>
      </c>
      <c r="AM2341" s="282" t="s">
        <v>331</v>
      </c>
      <c r="AN2341" s="283" t="s">
        <v>906</v>
      </c>
      <c r="AO2341" s="283" t="s">
        <v>1639</v>
      </c>
      <c r="AP2341" s="283">
        <v>10</v>
      </c>
      <c r="AQ2341" s="567">
        <v>2340</v>
      </c>
    </row>
    <row r="2342" spans="35:43" x14ac:dyDescent="0.25">
      <c r="AI2342" s="278" t="str">
        <f t="shared" si="38"/>
        <v>42724Ε3ε (Β)124Sα12</v>
      </c>
      <c r="AJ2342" s="287">
        <v>42724</v>
      </c>
      <c r="AK2342" s="280" t="s">
        <v>1102</v>
      </c>
      <c r="AL2342" s="281">
        <v>124</v>
      </c>
      <c r="AM2342" s="282" t="s">
        <v>127</v>
      </c>
      <c r="AN2342" s="283" t="s">
        <v>906</v>
      </c>
      <c r="AO2342" s="283" t="s">
        <v>1634</v>
      </c>
      <c r="AP2342" s="283">
        <v>5</v>
      </c>
      <c r="AQ2342" s="567">
        <v>2341</v>
      </c>
    </row>
    <row r="2343" spans="35:43" x14ac:dyDescent="0.25">
      <c r="AI2343" s="278" t="str">
        <f t="shared" si="38"/>
        <v>42724Ε3ε (Β)124Sκ12</v>
      </c>
      <c r="AJ2343" s="287">
        <v>42724</v>
      </c>
      <c r="AK2343" s="280" t="s">
        <v>1102</v>
      </c>
      <c r="AL2343" s="281">
        <v>124</v>
      </c>
      <c r="AM2343" s="282" t="s">
        <v>127</v>
      </c>
      <c r="AN2343" s="283" t="s">
        <v>906</v>
      </c>
      <c r="AO2343" s="283" t="s">
        <v>1638</v>
      </c>
      <c r="AP2343" s="283">
        <v>9</v>
      </c>
      <c r="AQ2343" s="567">
        <v>2344</v>
      </c>
    </row>
    <row r="2344" spans="35:43" x14ac:dyDescent="0.25">
      <c r="AI2344" s="278" t="str">
        <f t="shared" si="38"/>
        <v>42724Ε3ε (Β)152Sα14</v>
      </c>
      <c r="AJ2344" s="287">
        <v>42724</v>
      </c>
      <c r="AK2344" s="280" t="s">
        <v>1102</v>
      </c>
      <c r="AL2344" s="281">
        <v>152</v>
      </c>
      <c r="AM2344" s="282" t="s">
        <v>309</v>
      </c>
      <c r="AN2344" s="283" t="s">
        <v>906</v>
      </c>
      <c r="AO2344" s="283" t="s">
        <v>1635</v>
      </c>
      <c r="AP2344" s="283">
        <v>6</v>
      </c>
      <c r="AQ2344" s="567">
        <v>2342</v>
      </c>
    </row>
    <row r="2345" spans="35:43" x14ac:dyDescent="0.25">
      <c r="AI2345" s="278" t="str">
        <f t="shared" si="38"/>
        <v>42724Ε3ε (Β)152Sα16</v>
      </c>
      <c r="AJ2345" s="287">
        <v>42724</v>
      </c>
      <c r="AK2345" s="280" t="s">
        <v>1102</v>
      </c>
      <c r="AL2345" s="281">
        <v>152</v>
      </c>
      <c r="AM2345" s="282" t="s">
        <v>309</v>
      </c>
      <c r="AN2345" s="283" t="s">
        <v>906</v>
      </c>
      <c r="AO2345" s="283" t="s">
        <v>1636</v>
      </c>
      <c r="AP2345" s="283">
        <v>7</v>
      </c>
      <c r="AQ2345" s="567">
        <v>2343</v>
      </c>
    </row>
    <row r="2346" spans="35:43" x14ac:dyDescent="0.25">
      <c r="AI2346" s="278" t="str">
        <f t="shared" si="38"/>
        <v>42724Ε3ε (Β)152Sκ14</v>
      </c>
      <c r="AJ2346" s="287">
        <v>42724</v>
      </c>
      <c r="AK2346" s="280" t="s">
        <v>1102</v>
      </c>
      <c r="AL2346" s="281">
        <v>152</v>
      </c>
      <c r="AM2346" s="282" t="s">
        <v>309</v>
      </c>
      <c r="AN2346" s="283" t="s">
        <v>906</v>
      </c>
      <c r="AO2346" s="283" t="s">
        <v>1639</v>
      </c>
      <c r="AP2346" s="283">
        <v>10</v>
      </c>
      <c r="AQ2346" s="567">
        <v>2345</v>
      </c>
    </row>
    <row r="2347" spans="35:43" x14ac:dyDescent="0.25">
      <c r="AI2347" s="278" t="str">
        <f t="shared" si="38"/>
        <v>42724Ε3ε (Γ)192Sα12</v>
      </c>
      <c r="AJ2347" s="287">
        <v>42724</v>
      </c>
      <c r="AK2347" s="280" t="s">
        <v>1228</v>
      </c>
      <c r="AL2347" s="281">
        <v>192</v>
      </c>
      <c r="AM2347" s="282" t="s">
        <v>324</v>
      </c>
      <c r="AN2347" s="283" t="s">
        <v>906</v>
      </c>
      <c r="AO2347" s="283" t="s">
        <v>1634</v>
      </c>
      <c r="AP2347" s="283">
        <v>5</v>
      </c>
      <c r="AQ2347" s="567">
        <v>2346</v>
      </c>
    </row>
    <row r="2348" spans="35:43" x14ac:dyDescent="0.25">
      <c r="AI2348" s="278" t="str">
        <f t="shared" si="38"/>
        <v>42724Ε3ε (Γ)192Sα14</v>
      </c>
      <c r="AJ2348" s="287">
        <v>42724</v>
      </c>
      <c r="AK2348" s="280" t="s">
        <v>1228</v>
      </c>
      <c r="AL2348" s="281">
        <v>192</v>
      </c>
      <c r="AM2348" s="282" t="s">
        <v>324</v>
      </c>
      <c r="AN2348" s="283" t="s">
        <v>906</v>
      </c>
      <c r="AO2348" s="283" t="s">
        <v>1635</v>
      </c>
      <c r="AP2348" s="283">
        <v>6</v>
      </c>
      <c r="AQ2348" s="567">
        <v>2347</v>
      </c>
    </row>
    <row r="2349" spans="35:43" x14ac:dyDescent="0.25">
      <c r="AI2349" s="278" t="str">
        <f t="shared" si="38"/>
        <v>42724Ε3ε (Γ)192Sα16</v>
      </c>
      <c r="AJ2349" s="287">
        <v>42724</v>
      </c>
      <c r="AK2349" s="280" t="s">
        <v>1228</v>
      </c>
      <c r="AL2349" s="281">
        <v>192</v>
      </c>
      <c r="AM2349" s="282" t="s">
        <v>324</v>
      </c>
      <c r="AN2349" s="283" t="s">
        <v>906</v>
      </c>
      <c r="AO2349" s="283" t="s">
        <v>1636</v>
      </c>
      <c r="AP2349" s="283">
        <v>7</v>
      </c>
      <c r="AQ2349" s="567">
        <v>2348</v>
      </c>
    </row>
    <row r="2350" spans="35:43" x14ac:dyDescent="0.25">
      <c r="AI2350" s="278" t="str">
        <f t="shared" si="38"/>
        <v>42724Ε3ε (Γ)192Sκ12</v>
      </c>
      <c r="AJ2350" s="287">
        <v>42724</v>
      </c>
      <c r="AK2350" s="280" t="s">
        <v>1228</v>
      </c>
      <c r="AL2350" s="281">
        <v>192</v>
      </c>
      <c r="AM2350" s="282" t="s">
        <v>324</v>
      </c>
      <c r="AN2350" s="283" t="s">
        <v>906</v>
      </c>
      <c r="AO2350" s="283" t="s">
        <v>1638</v>
      </c>
      <c r="AP2350" s="283">
        <v>9</v>
      </c>
      <c r="AQ2350" s="567">
        <v>2349</v>
      </c>
    </row>
    <row r="2351" spans="35:43" x14ac:dyDescent="0.25">
      <c r="AI2351" s="278" t="str">
        <f t="shared" si="38"/>
        <v>42724Ε3ε (Γ)192Sκ14</v>
      </c>
      <c r="AJ2351" s="287">
        <v>42724</v>
      </c>
      <c r="AK2351" s="280" t="s">
        <v>1228</v>
      </c>
      <c r="AL2351" s="281">
        <v>192</v>
      </c>
      <c r="AM2351" s="282" t="s">
        <v>324</v>
      </c>
      <c r="AN2351" s="283" t="s">
        <v>906</v>
      </c>
      <c r="AO2351" s="283" t="s">
        <v>1639</v>
      </c>
      <c r="AP2351" s="283">
        <v>10</v>
      </c>
      <c r="AQ2351" s="567">
        <v>2350</v>
      </c>
    </row>
    <row r="2352" spans="35:43" x14ac:dyDescent="0.25">
      <c r="AI2352" s="278" t="str">
        <f t="shared" si="38"/>
        <v>42724Ε3ε (Δ)211Sα12</v>
      </c>
      <c r="AJ2352" s="287">
        <v>42724</v>
      </c>
      <c r="AK2352" s="280" t="s">
        <v>1229</v>
      </c>
      <c r="AL2352" s="281">
        <v>211</v>
      </c>
      <c r="AM2352" s="282" t="s">
        <v>245</v>
      </c>
      <c r="AN2352" s="283" t="s">
        <v>906</v>
      </c>
      <c r="AO2352" s="283" t="s">
        <v>1634</v>
      </c>
      <c r="AP2352" s="283">
        <v>5</v>
      </c>
      <c r="AQ2352" s="567">
        <v>2351</v>
      </c>
    </row>
    <row r="2353" spans="35:43" x14ac:dyDescent="0.25">
      <c r="AI2353" s="278" t="str">
        <f t="shared" si="38"/>
        <v>42724Ε3ε (Δ)211Sα14</v>
      </c>
      <c r="AJ2353" s="287">
        <v>42724</v>
      </c>
      <c r="AK2353" s="280" t="s">
        <v>1229</v>
      </c>
      <c r="AL2353" s="281">
        <v>211</v>
      </c>
      <c r="AM2353" s="282" t="s">
        <v>245</v>
      </c>
      <c r="AN2353" s="283" t="s">
        <v>906</v>
      </c>
      <c r="AO2353" s="283" t="s">
        <v>1635</v>
      </c>
      <c r="AP2353" s="283">
        <v>6</v>
      </c>
      <c r="AQ2353" s="567">
        <v>2352</v>
      </c>
    </row>
    <row r="2354" spans="35:43" x14ac:dyDescent="0.25">
      <c r="AI2354" s="278" t="str">
        <f t="shared" si="38"/>
        <v>42724Ε3ε (Δ)211Sα16</v>
      </c>
      <c r="AJ2354" s="287">
        <v>42724</v>
      </c>
      <c r="AK2354" s="280" t="s">
        <v>1229</v>
      </c>
      <c r="AL2354" s="281">
        <v>211</v>
      </c>
      <c r="AM2354" s="282" t="s">
        <v>245</v>
      </c>
      <c r="AN2354" s="283" t="s">
        <v>906</v>
      </c>
      <c r="AO2354" s="283" t="s">
        <v>1636</v>
      </c>
      <c r="AP2354" s="283">
        <v>7</v>
      </c>
      <c r="AQ2354" s="567">
        <v>2353</v>
      </c>
    </row>
    <row r="2355" spans="35:43" x14ac:dyDescent="0.25">
      <c r="AI2355" s="278" t="str">
        <f t="shared" si="38"/>
        <v>42724Ε3ε (Δ)211Sκ12</v>
      </c>
      <c r="AJ2355" s="287">
        <v>42724</v>
      </c>
      <c r="AK2355" s="280" t="s">
        <v>1229</v>
      </c>
      <c r="AL2355" s="281">
        <v>211</v>
      </c>
      <c r="AM2355" s="282" t="s">
        <v>245</v>
      </c>
      <c r="AN2355" s="283" t="s">
        <v>906</v>
      </c>
      <c r="AO2355" s="283" t="s">
        <v>1638</v>
      </c>
      <c r="AP2355" s="283">
        <v>9</v>
      </c>
      <c r="AQ2355" s="567">
        <v>2354</v>
      </c>
    </row>
    <row r="2356" spans="35:43" x14ac:dyDescent="0.25">
      <c r="AI2356" s="278" t="str">
        <f t="shared" si="38"/>
        <v>42724Ε3ε (Δ)211Sκ14</v>
      </c>
      <c r="AJ2356" s="287">
        <v>42724</v>
      </c>
      <c r="AK2356" s="280" t="s">
        <v>1229</v>
      </c>
      <c r="AL2356" s="281">
        <v>211</v>
      </c>
      <c r="AM2356" s="282" t="s">
        <v>245</v>
      </c>
      <c r="AN2356" s="283" t="s">
        <v>906</v>
      </c>
      <c r="AO2356" s="283" t="s">
        <v>1639</v>
      </c>
      <c r="AP2356" s="283">
        <v>10</v>
      </c>
      <c r="AQ2356" s="567">
        <v>2355</v>
      </c>
    </row>
    <row r="2357" spans="35:43" x14ac:dyDescent="0.25">
      <c r="AI2357" s="278" t="str">
        <f t="shared" si="38"/>
        <v>42724Ε3ε (Ε)250Sα12</v>
      </c>
      <c r="AJ2357" s="287">
        <v>42724</v>
      </c>
      <c r="AK2357" s="280" t="s">
        <v>1230</v>
      </c>
      <c r="AL2357" s="281">
        <v>250</v>
      </c>
      <c r="AM2357" s="282" t="s">
        <v>358</v>
      </c>
      <c r="AN2357" s="283" t="s">
        <v>906</v>
      </c>
      <c r="AO2357" s="283" t="s">
        <v>1634</v>
      </c>
      <c r="AP2357" s="283">
        <v>5</v>
      </c>
      <c r="AQ2357" s="567">
        <v>2356</v>
      </c>
    </row>
    <row r="2358" spans="35:43" x14ac:dyDescent="0.25">
      <c r="AI2358" s="278" t="str">
        <f t="shared" si="38"/>
        <v>42724Ε3ε (Ε)250Sα14</v>
      </c>
      <c r="AJ2358" s="287">
        <v>42724</v>
      </c>
      <c r="AK2358" s="280" t="s">
        <v>1230</v>
      </c>
      <c r="AL2358" s="281">
        <v>250</v>
      </c>
      <c r="AM2358" s="282" t="s">
        <v>358</v>
      </c>
      <c r="AN2358" s="283" t="s">
        <v>906</v>
      </c>
      <c r="AO2358" s="283" t="s">
        <v>1635</v>
      </c>
      <c r="AP2358" s="283">
        <v>6</v>
      </c>
      <c r="AQ2358" s="567">
        <v>2357</v>
      </c>
    </row>
    <row r="2359" spans="35:43" x14ac:dyDescent="0.25">
      <c r="AI2359" s="278" t="str">
        <f t="shared" si="38"/>
        <v>42724Ε3ε (Ε)250Sα16</v>
      </c>
      <c r="AJ2359" s="287">
        <v>42724</v>
      </c>
      <c r="AK2359" s="280" t="s">
        <v>1230</v>
      </c>
      <c r="AL2359" s="281">
        <v>250</v>
      </c>
      <c r="AM2359" s="282" t="s">
        <v>358</v>
      </c>
      <c r="AN2359" s="283" t="s">
        <v>906</v>
      </c>
      <c r="AO2359" s="283" t="s">
        <v>1636</v>
      </c>
      <c r="AP2359" s="283">
        <v>7</v>
      </c>
      <c r="AQ2359" s="567">
        <v>2358</v>
      </c>
    </row>
    <row r="2360" spans="35:43" x14ac:dyDescent="0.25">
      <c r="AI2360" s="278" t="str">
        <f t="shared" si="38"/>
        <v>42724Ε3ε (Ε)250Sκ12</v>
      </c>
      <c r="AJ2360" s="287">
        <v>42724</v>
      </c>
      <c r="AK2360" s="280" t="s">
        <v>1230</v>
      </c>
      <c r="AL2360" s="281">
        <v>250</v>
      </c>
      <c r="AM2360" s="282" t="s">
        <v>358</v>
      </c>
      <c r="AN2360" s="283" t="s">
        <v>906</v>
      </c>
      <c r="AO2360" s="283" t="s">
        <v>1638</v>
      </c>
      <c r="AP2360" s="283">
        <v>9</v>
      </c>
      <c r="AQ2360" s="567">
        <v>2359</v>
      </c>
    </row>
    <row r="2361" spans="35:43" x14ac:dyDescent="0.25">
      <c r="AI2361" s="278" t="str">
        <f t="shared" si="38"/>
        <v>42724Ε3ε (Ζ)309Sα12</v>
      </c>
      <c r="AJ2361" s="287">
        <v>42724</v>
      </c>
      <c r="AK2361" s="280" t="s">
        <v>1231</v>
      </c>
      <c r="AL2361" s="281">
        <v>309</v>
      </c>
      <c r="AM2361" s="282" t="s">
        <v>349</v>
      </c>
      <c r="AN2361" s="283" t="s">
        <v>906</v>
      </c>
      <c r="AO2361" s="283" t="s">
        <v>1634</v>
      </c>
      <c r="AP2361" s="283">
        <v>5</v>
      </c>
      <c r="AQ2361" s="567">
        <v>2360</v>
      </c>
    </row>
    <row r="2362" spans="35:43" x14ac:dyDescent="0.25">
      <c r="AI2362" s="278" t="str">
        <f t="shared" si="38"/>
        <v>42724Ε3ε (Ζ)309Sκ12</v>
      </c>
      <c r="AJ2362" s="287">
        <v>42724</v>
      </c>
      <c r="AK2362" s="280" t="s">
        <v>1231</v>
      </c>
      <c r="AL2362" s="281">
        <v>309</v>
      </c>
      <c r="AM2362" s="282" t="s">
        <v>349</v>
      </c>
      <c r="AN2362" s="283" t="s">
        <v>906</v>
      </c>
      <c r="AO2362" s="283" t="s">
        <v>1638</v>
      </c>
      <c r="AP2362" s="283">
        <v>9</v>
      </c>
      <c r="AQ2362" s="567">
        <v>2363</v>
      </c>
    </row>
    <row r="2363" spans="35:43" x14ac:dyDescent="0.25">
      <c r="AI2363" s="278" t="str">
        <f t="shared" si="38"/>
        <v>42724Ε3ε (Ζ)309Sκ14</v>
      </c>
      <c r="AJ2363" s="287">
        <v>42724</v>
      </c>
      <c r="AK2363" s="280" t="s">
        <v>1231</v>
      </c>
      <c r="AL2363" s="281">
        <v>309</v>
      </c>
      <c r="AM2363" s="282" t="s">
        <v>349</v>
      </c>
      <c r="AN2363" s="283" t="s">
        <v>906</v>
      </c>
      <c r="AO2363" s="283" t="s">
        <v>1639</v>
      </c>
      <c r="AP2363" s="283">
        <v>10</v>
      </c>
      <c r="AQ2363" s="567">
        <v>2364</v>
      </c>
    </row>
    <row r="2364" spans="35:43" x14ac:dyDescent="0.25">
      <c r="AI2364" s="278" t="str">
        <f t="shared" si="38"/>
        <v>42724Ε3ε (Ζ)310Sα14</v>
      </c>
      <c r="AJ2364" s="287">
        <v>42724</v>
      </c>
      <c r="AK2364" s="280" t="s">
        <v>1231</v>
      </c>
      <c r="AL2364" s="281">
        <v>310</v>
      </c>
      <c r="AM2364" s="282" t="s">
        <v>361</v>
      </c>
      <c r="AN2364" s="283" t="s">
        <v>906</v>
      </c>
      <c r="AO2364" s="283" t="s">
        <v>1635</v>
      </c>
      <c r="AP2364" s="283">
        <v>6</v>
      </c>
      <c r="AQ2364" s="567">
        <v>2361</v>
      </c>
    </row>
    <row r="2365" spans="35:43" x14ac:dyDescent="0.25">
      <c r="AI2365" s="278" t="str">
        <f t="shared" si="38"/>
        <v>42724Ε3ε (Ζ)298Sα16</v>
      </c>
      <c r="AJ2365" s="287">
        <v>42724</v>
      </c>
      <c r="AK2365" s="280" t="s">
        <v>1231</v>
      </c>
      <c r="AL2365" s="281">
        <v>298</v>
      </c>
      <c r="AM2365" s="282" t="s">
        <v>155</v>
      </c>
      <c r="AN2365" s="283" t="s">
        <v>906</v>
      </c>
      <c r="AO2365" s="283" t="s">
        <v>1636</v>
      </c>
      <c r="AP2365" s="283">
        <v>7</v>
      </c>
      <c r="AQ2365" s="567">
        <v>2362</v>
      </c>
    </row>
    <row r="2366" spans="35:43" x14ac:dyDescent="0.25">
      <c r="AI2366" s="278" t="str">
        <f t="shared" si="38"/>
        <v>42724Ε3ε (Ζ)298Sκ16</v>
      </c>
      <c r="AJ2366" s="287">
        <v>42724</v>
      </c>
      <c r="AK2366" s="280" t="s">
        <v>1231</v>
      </c>
      <c r="AL2366" s="281">
        <v>298</v>
      </c>
      <c r="AM2366" s="282" t="s">
        <v>155</v>
      </c>
      <c r="AN2366" s="283" t="s">
        <v>906</v>
      </c>
      <c r="AO2366" s="283" t="s">
        <v>1640</v>
      </c>
      <c r="AP2366" s="283">
        <v>11</v>
      </c>
      <c r="AQ2366" s="567">
        <v>2365</v>
      </c>
    </row>
    <row r="2367" spans="35:43" x14ac:dyDescent="0.25">
      <c r="AI2367" s="278" t="str">
        <f t="shared" si="38"/>
        <v>42724Ε3ε (Η)318Sα12</v>
      </c>
      <c r="AJ2367" s="287">
        <v>42724</v>
      </c>
      <c r="AK2367" s="280" t="s">
        <v>1232</v>
      </c>
      <c r="AL2367" s="281">
        <v>318</v>
      </c>
      <c r="AM2367" s="282" t="s">
        <v>163</v>
      </c>
      <c r="AN2367" s="283" t="s">
        <v>906</v>
      </c>
      <c r="AO2367" s="283" t="s">
        <v>1634</v>
      </c>
      <c r="AP2367" s="283">
        <v>5</v>
      </c>
      <c r="AQ2367" s="567">
        <v>2366</v>
      </c>
    </row>
    <row r="2368" spans="35:43" x14ac:dyDescent="0.25">
      <c r="AI2368" s="278" t="str">
        <f t="shared" si="38"/>
        <v>42724Ε3ε (Η)318Sα14</v>
      </c>
      <c r="AJ2368" s="287">
        <v>42724</v>
      </c>
      <c r="AK2368" s="280" t="s">
        <v>1232</v>
      </c>
      <c r="AL2368" s="281">
        <v>318</v>
      </c>
      <c r="AM2368" s="282" t="s">
        <v>163</v>
      </c>
      <c r="AN2368" s="283" t="s">
        <v>906</v>
      </c>
      <c r="AO2368" s="283" t="s">
        <v>1635</v>
      </c>
      <c r="AP2368" s="283">
        <v>6</v>
      </c>
      <c r="AQ2368" s="567">
        <v>2367</v>
      </c>
    </row>
    <row r="2369" spans="35:43" x14ac:dyDescent="0.25">
      <c r="AI2369" s="278" t="str">
        <f t="shared" si="38"/>
        <v>42724Ε3ε (Η)318Sα16</v>
      </c>
      <c r="AJ2369" s="287">
        <v>42724</v>
      </c>
      <c r="AK2369" s="280" t="s">
        <v>1232</v>
      </c>
      <c r="AL2369" s="281">
        <v>318</v>
      </c>
      <c r="AM2369" s="282" t="s">
        <v>163</v>
      </c>
      <c r="AN2369" s="283" t="s">
        <v>906</v>
      </c>
      <c r="AO2369" s="283" t="s">
        <v>1636</v>
      </c>
      <c r="AP2369" s="283">
        <v>7</v>
      </c>
      <c r="AQ2369" s="567">
        <v>2368</v>
      </c>
    </row>
    <row r="2370" spans="35:43" x14ac:dyDescent="0.25">
      <c r="AI2370" s="278" t="str">
        <f t="shared" si="38"/>
        <v>42724Ε3ε (Η)318Sκ12</v>
      </c>
      <c r="AJ2370" s="287">
        <v>42724</v>
      </c>
      <c r="AK2370" s="280" t="s">
        <v>1232</v>
      </c>
      <c r="AL2370" s="281">
        <v>318</v>
      </c>
      <c r="AM2370" s="282" t="s">
        <v>163</v>
      </c>
      <c r="AN2370" s="283" t="s">
        <v>906</v>
      </c>
      <c r="AO2370" s="283" t="s">
        <v>1638</v>
      </c>
      <c r="AP2370" s="283">
        <v>9</v>
      </c>
      <c r="AQ2370" s="567">
        <v>2369</v>
      </c>
    </row>
    <row r="2371" spans="35:43" x14ac:dyDescent="0.25">
      <c r="AI2371" s="278" t="str">
        <f t="shared" ref="AI2371:AI2434" si="39">AJ2371&amp;AK2371&amp;AL2371&amp;AN2371&amp;AO2371</f>
        <v>42724Ε3ε (Η)318Sκ14</v>
      </c>
      <c r="AJ2371" s="287">
        <v>42724</v>
      </c>
      <c r="AK2371" s="280" t="s">
        <v>1232</v>
      </c>
      <c r="AL2371" s="281">
        <v>318</v>
      </c>
      <c r="AM2371" s="282" t="s">
        <v>163</v>
      </c>
      <c r="AN2371" s="283" t="s">
        <v>906</v>
      </c>
      <c r="AO2371" s="283" t="s">
        <v>1639</v>
      </c>
      <c r="AP2371" s="283">
        <v>10</v>
      </c>
      <c r="AQ2371" s="567">
        <v>2370</v>
      </c>
    </row>
    <row r="2372" spans="35:43" x14ac:dyDescent="0.25">
      <c r="AI2372" s="278" t="str">
        <f t="shared" si="39"/>
        <v>42724Ε3ε (Θ)374Sα12</v>
      </c>
      <c r="AJ2372" s="287">
        <v>42724</v>
      </c>
      <c r="AK2372" s="280" t="s">
        <v>1233</v>
      </c>
      <c r="AL2372" s="281">
        <v>374</v>
      </c>
      <c r="AM2372" s="282" t="s">
        <v>208</v>
      </c>
      <c r="AN2372" s="283" t="s">
        <v>906</v>
      </c>
      <c r="AO2372" s="283" t="s">
        <v>1634</v>
      </c>
      <c r="AP2372" s="283">
        <v>5</v>
      </c>
      <c r="AQ2372" s="567">
        <v>2371</v>
      </c>
    </row>
    <row r="2373" spans="35:43" x14ac:dyDescent="0.25">
      <c r="AI2373" s="278" t="str">
        <f t="shared" si="39"/>
        <v>42724Ε3ε (Θ)374Sα14</v>
      </c>
      <c r="AJ2373" s="287">
        <v>42724</v>
      </c>
      <c r="AK2373" s="280" t="s">
        <v>1233</v>
      </c>
      <c r="AL2373" s="281">
        <v>374</v>
      </c>
      <c r="AM2373" s="282" t="s">
        <v>208</v>
      </c>
      <c r="AN2373" s="283" t="s">
        <v>906</v>
      </c>
      <c r="AO2373" s="283" t="s">
        <v>1635</v>
      </c>
      <c r="AP2373" s="283">
        <v>6</v>
      </c>
      <c r="AQ2373" s="567">
        <v>2372</v>
      </c>
    </row>
    <row r="2374" spans="35:43" x14ac:dyDescent="0.25">
      <c r="AI2374" s="278" t="str">
        <f t="shared" si="39"/>
        <v>42724Ε3ε (Θ)374Sα16</v>
      </c>
      <c r="AJ2374" s="287">
        <v>42724</v>
      </c>
      <c r="AK2374" s="280" t="s">
        <v>1233</v>
      </c>
      <c r="AL2374" s="281">
        <v>374</v>
      </c>
      <c r="AM2374" s="282" t="s">
        <v>208</v>
      </c>
      <c r="AN2374" s="283" t="s">
        <v>906</v>
      </c>
      <c r="AO2374" s="283" t="s">
        <v>1636</v>
      </c>
      <c r="AP2374" s="283">
        <v>7</v>
      </c>
      <c r="AQ2374" s="567">
        <v>2373</v>
      </c>
    </row>
    <row r="2375" spans="35:43" x14ac:dyDescent="0.25">
      <c r="AI2375" s="278" t="str">
        <f t="shared" si="39"/>
        <v>42724Ε3ε (Θ)374Sκ12</v>
      </c>
      <c r="AJ2375" s="287">
        <v>42724</v>
      </c>
      <c r="AK2375" s="280" t="s">
        <v>1233</v>
      </c>
      <c r="AL2375" s="281">
        <v>374</v>
      </c>
      <c r="AM2375" s="282" t="s">
        <v>208</v>
      </c>
      <c r="AN2375" s="283" t="s">
        <v>906</v>
      </c>
      <c r="AO2375" s="283" t="s">
        <v>1638</v>
      </c>
      <c r="AP2375" s="283">
        <v>9</v>
      </c>
      <c r="AQ2375" s="567">
        <v>2374</v>
      </c>
    </row>
    <row r="2376" spans="35:43" x14ac:dyDescent="0.25">
      <c r="AI2376" s="278" t="str">
        <f t="shared" si="39"/>
        <v>42724Ε3ε (Θ)374Sκ14</v>
      </c>
      <c r="AJ2376" s="287">
        <v>42724</v>
      </c>
      <c r="AK2376" s="280" t="s">
        <v>1233</v>
      </c>
      <c r="AL2376" s="281">
        <v>374</v>
      </c>
      <c r="AM2376" s="282" t="s">
        <v>208</v>
      </c>
      <c r="AN2376" s="283" t="s">
        <v>906</v>
      </c>
      <c r="AO2376" s="283" t="s">
        <v>1639</v>
      </c>
      <c r="AP2376" s="283">
        <v>10</v>
      </c>
      <c r="AQ2376" s="567">
        <v>2375</v>
      </c>
    </row>
    <row r="2377" spans="35:43" x14ac:dyDescent="0.25">
      <c r="AI2377" s="278" t="str">
        <f t="shared" si="39"/>
        <v>42724Ε3ε (Θ)374Sκ16</v>
      </c>
      <c r="AJ2377" s="287">
        <v>42724</v>
      </c>
      <c r="AK2377" s="280" t="s">
        <v>1233</v>
      </c>
      <c r="AL2377" s="281">
        <v>374</v>
      </c>
      <c r="AM2377" s="282" t="s">
        <v>208</v>
      </c>
      <c r="AN2377" s="283" t="s">
        <v>906</v>
      </c>
      <c r="AO2377" s="283" t="s">
        <v>1640</v>
      </c>
      <c r="AP2377" s="283">
        <v>11</v>
      </c>
      <c r="AQ2377" s="567">
        <v>2376</v>
      </c>
    </row>
    <row r="2378" spans="35:43" x14ac:dyDescent="0.25">
      <c r="AI2378" s="278" t="str">
        <f t="shared" si="39"/>
        <v>42724Ε3ε (ΙΑ)436Sα12</v>
      </c>
      <c r="AJ2378" s="287">
        <v>42724</v>
      </c>
      <c r="AK2378" s="280" t="s">
        <v>1234</v>
      </c>
      <c r="AL2378" s="281">
        <v>436</v>
      </c>
      <c r="AM2378" s="282" t="s">
        <v>297</v>
      </c>
      <c r="AN2378" s="283" t="s">
        <v>906</v>
      </c>
      <c r="AO2378" s="283" t="s">
        <v>1634</v>
      </c>
      <c r="AP2378" s="283">
        <v>5</v>
      </c>
      <c r="AQ2378" s="567">
        <v>2377</v>
      </c>
    </row>
    <row r="2379" spans="35:43" x14ac:dyDescent="0.25">
      <c r="AI2379" s="278" t="str">
        <f t="shared" si="39"/>
        <v>42724Ε3ε (ΙΑ)436Sα14</v>
      </c>
      <c r="AJ2379" s="287">
        <v>42724</v>
      </c>
      <c r="AK2379" s="280" t="s">
        <v>1234</v>
      </c>
      <c r="AL2379" s="281">
        <v>436</v>
      </c>
      <c r="AM2379" s="282" t="s">
        <v>297</v>
      </c>
      <c r="AN2379" s="283" t="s">
        <v>906</v>
      </c>
      <c r="AO2379" s="283" t="s">
        <v>1635</v>
      </c>
      <c r="AP2379" s="283">
        <v>6</v>
      </c>
      <c r="AQ2379" s="567">
        <v>2378</v>
      </c>
    </row>
    <row r="2380" spans="35:43" x14ac:dyDescent="0.25">
      <c r="AI2380" s="278" t="str">
        <f t="shared" si="39"/>
        <v>42724Ε3ε (ΙΑ)436Sα16</v>
      </c>
      <c r="AJ2380" s="287">
        <v>42724</v>
      </c>
      <c r="AK2380" s="280" t="s">
        <v>1234</v>
      </c>
      <c r="AL2380" s="281">
        <v>436</v>
      </c>
      <c r="AM2380" s="282" t="s">
        <v>297</v>
      </c>
      <c r="AN2380" s="283" t="s">
        <v>906</v>
      </c>
      <c r="AO2380" s="283" t="s">
        <v>1636</v>
      </c>
      <c r="AP2380" s="283">
        <v>7</v>
      </c>
      <c r="AQ2380" s="567">
        <v>2379</v>
      </c>
    </row>
    <row r="2381" spans="35:43" x14ac:dyDescent="0.25">
      <c r="AI2381" s="278" t="str">
        <f t="shared" si="39"/>
        <v>42724Ε3ε (ΙΑ)436Sκ12</v>
      </c>
      <c r="AJ2381" s="287">
        <v>42724</v>
      </c>
      <c r="AK2381" s="280" t="s">
        <v>1234</v>
      </c>
      <c r="AL2381" s="281">
        <v>436</v>
      </c>
      <c r="AM2381" s="282" t="s">
        <v>297</v>
      </c>
      <c r="AN2381" s="283" t="s">
        <v>906</v>
      </c>
      <c r="AO2381" s="283" t="s">
        <v>1638</v>
      </c>
      <c r="AP2381" s="283">
        <v>9</v>
      </c>
      <c r="AQ2381" s="567">
        <v>2380</v>
      </c>
    </row>
    <row r="2382" spans="35:43" x14ac:dyDescent="0.25">
      <c r="AI2382" s="278" t="str">
        <f t="shared" si="39"/>
        <v>42724Ε3ε (ΙΑ)436Sκ14</v>
      </c>
      <c r="AJ2382" s="287">
        <v>42724</v>
      </c>
      <c r="AK2382" s="280" t="s">
        <v>1234</v>
      </c>
      <c r="AL2382" s="281">
        <v>436</v>
      </c>
      <c r="AM2382" s="282" t="s">
        <v>297</v>
      </c>
      <c r="AN2382" s="283" t="s">
        <v>906</v>
      </c>
      <c r="AO2382" s="283" t="s">
        <v>1639</v>
      </c>
      <c r="AP2382" s="283">
        <v>10</v>
      </c>
      <c r="AQ2382" s="567">
        <v>2381</v>
      </c>
    </row>
    <row r="2383" spans="35:43" x14ac:dyDescent="0.25">
      <c r="AI2383" s="278" t="str">
        <f t="shared" si="39"/>
        <v>42724Ε3ε (ΙΑ)436Sκ16</v>
      </c>
      <c r="AJ2383" s="287">
        <v>42724</v>
      </c>
      <c r="AK2383" s="280" t="s">
        <v>1234</v>
      </c>
      <c r="AL2383" s="281">
        <v>436</v>
      </c>
      <c r="AM2383" s="282" t="s">
        <v>297</v>
      </c>
      <c r="AN2383" s="283" t="s">
        <v>906</v>
      </c>
      <c r="AO2383" s="283" t="s">
        <v>1640</v>
      </c>
      <c r="AP2383" s="283">
        <v>11</v>
      </c>
      <c r="AQ2383" s="567">
        <v>2382</v>
      </c>
    </row>
    <row r="2384" spans="35:43" x14ac:dyDescent="0.25">
      <c r="AI2384" s="278" t="str">
        <f t="shared" si="39"/>
        <v>42724Ε3ε (ΣΤ)261Sα12</v>
      </c>
      <c r="AJ2384" s="287">
        <v>42724</v>
      </c>
      <c r="AK2384" s="280" t="s">
        <v>1235</v>
      </c>
      <c r="AL2384" s="281">
        <v>261</v>
      </c>
      <c r="AM2384" s="282" t="s">
        <v>145</v>
      </c>
      <c r="AN2384" s="283" t="s">
        <v>906</v>
      </c>
      <c r="AO2384" s="283" t="s">
        <v>1634</v>
      </c>
      <c r="AP2384" s="283">
        <v>5</v>
      </c>
      <c r="AQ2384" s="567">
        <v>2383</v>
      </c>
    </row>
    <row r="2385" spans="35:43" x14ac:dyDescent="0.25">
      <c r="AI2385" s="278" t="str">
        <f t="shared" si="39"/>
        <v>42724Ε3ε (ΣΤ)261Sα16</v>
      </c>
      <c r="AJ2385" s="287">
        <v>42724</v>
      </c>
      <c r="AK2385" s="280" t="s">
        <v>1235</v>
      </c>
      <c r="AL2385" s="281">
        <v>261</v>
      </c>
      <c r="AM2385" s="282" t="s">
        <v>145</v>
      </c>
      <c r="AN2385" s="283" t="s">
        <v>906</v>
      </c>
      <c r="AO2385" s="283" t="s">
        <v>1636</v>
      </c>
      <c r="AP2385" s="283">
        <v>7</v>
      </c>
      <c r="AQ2385" s="567">
        <v>2385</v>
      </c>
    </row>
    <row r="2386" spans="35:43" x14ac:dyDescent="0.25">
      <c r="AI2386" s="278" t="str">
        <f t="shared" si="39"/>
        <v>42724Ε3ε (ΣΤ)261Sκ12</v>
      </c>
      <c r="AJ2386" s="287">
        <v>42724</v>
      </c>
      <c r="AK2386" s="280" t="s">
        <v>1235</v>
      </c>
      <c r="AL2386" s="281">
        <v>261</v>
      </c>
      <c r="AM2386" s="282" t="s">
        <v>145</v>
      </c>
      <c r="AN2386" s="283" t="s">
        <v>906</v>
      </c>
      <c r="AO2386" s="283" t="s">
        <v>1638</v>
      </c>
      <c r="AP2386" s="283">
        <v>9</v>
      </c>
      <c r="AQ2386" s="567">
        <v>2386</v>
      </c>
    </row>
    <row r="2387" spans="35:43" x14ac:dyDescent="0.25">
      <c r="AI2387" s="278" t="str">
        <f t="shared" si="39"/>
        <v>42724Ε3ε (ΣΤ)289Sα14</v>
      </c>
      <c r="AJ2387" s="287">
        <v>42724</v>
      </c>
      <c r="AK2387" s="280" t="s">
        <v>1235</v>
      </c>
      <c r="AL2387" s="281">
        <v>289</v>
      </c>
      <c r="AM2387" s="282" t="s">
        <v>343</v>
      </c>
      <c r="AN2387" s="283" t="s">
        <v>906</v>
      </c>
      <c r="AO2387" s="283" t="s">
        <v>1635</v>
      </c>
      <c r="AP2387" s="283">
        <v>6</v>
      </c>
      <c r="AQ2387" s="567">
        <v>2384</v>
      </c>
    </row>
    <row r="2388" spans="35:43" x14ac:dyDescent="0.25">
      <c r="AI2388" s="278" t="str">
        <f t="shared" si="39"/>
        <v>42724Ε3ε (ΣΤ)289Sκ14</v>
      </c>
      <c r="AJ2388" s="287">
        <v>42724</v>
      </c>
      <c r="AK2388" s="280" t="s">
        <v>1235</v>
      </c>
      <c r="AL2388" s="281">
        <v>289</v>
      </c>
      <c r="AM2388" s="282" t="s">
        <v>343</v>
      </c>
      <c r="AN2388" s="283" t="s">
        <v>906</v>
      </c>
      <c r="AO2388" s="283" t="s">
        <v>1639</v>
      </c>
      <c r="AP2388" s="283">
        <v>10</v>
      </c>
      <c r="AQ2388" s="567">
        <v>2387</v>
      </c>
    </row>
    <row r="2389" spans="35:43" x14ac:dyDescent="0.25">
      <c r="AI2389" s="278" t="str">
        <f t="shared" si="39"/>
        <v>42737ITF (BELGRADE)14Sα18</v>
      </c>
      <c r="AJ2389" s="672">
        <v>42737</v>
      </c>
      <c r="AK2389" s="280" t="s">
        <v>1116</v>
      </c>
      <c r="AL2389" s="281">
        <v>14</v>
      </c>
      <c r="AM2389" s="282" t="s">
        <v>908</v>
      </c>
      <c r="AN2389" s="284" t="s">
        <v>906</v>
      </c>
      <c r="AO2389" s="284" t="s">
        <v>1637</v>
      </c>
      <c r="AP2389" s="283">
        <v>8</v>
      </c>
      <c r="AQ2389" s="567">
        <v>2388</v>
      </c>
    </row>
    <row r="2390" spans="35:43" x14ac:dyDescent="0.25">
      <c r="AI2390" s="278" t="str">
        <f t="shared" si="39"/>
        <v>42737TE (BOZICNI)15Sα14</v>
      </c>
      <c r="AJ2390" s="287">
        <v>42737</v>
      </c>
      <c r="AK2390" s="280" t="s">
        <v>1236</v>
      </c>
      <c r="AL2390" s="281">
        <v>15</v>
      </c>
      <c r="AM2390" s="282" t="s">
        <v>1699</v>
      </c>
      <c r="AN2390" s="283" t="s">
        <v>906</v>
      </c>
      <c r="AO2390" s="283" t="s">
        <v>1635</v>
      </c>
      <c r="AP2390" s="283">
        <v>6</v>
      </c>
      <c r="AQ2390" s="567">
        <v>2389</v>
      </c>
    </row>
    <row r="2391" spans="35:43" x14ac:dyDescent="0.25">
      <c r="AI2391" s="278" t="str">
        <f t="shared" si="39"/>
        <v>42744ITF (16TH ABU DHABI)14Sα18</v>
      </c>
      <c r="AJ2391" s="672">
        <v>42744</v>
      </c>
      <c r="AK2391" s="280" t="s">
        <v>1237</v>
      </c>
      <c r="AL2391" s="281">
        <v>14</v>
      </c>
      <c r="AM2391" s="282" t="s">
        <v>908</v>
      </c>
      <c r="AN2391" s="284" t="s">
        <v>906</v>
      </c>
      <c r="AO2391" s="284" t="s">
        <v>1637</v>
      </c>
      <c r="AP2391" s="283">
        <v>8</v>
      </c>
      <c r="AQ2391" s="567">
        <v>2390</v>
      </c>
    </row>
    <row r="2392" spans="35:43" x14ac:dyDescent="0.25">
      <c r="AI2392" s="278" t="str">
        <f t="shared" si="39"/>
        <v>42744TE (17TH TENNISLINE)15Sκ16</v>
      </c>
      <c r="AJ2392" s="287">
        <v>42744</v>
      </c>
      <c r="AK2392" s="280" t="s">
        <v>1238</v>
      </c>
      <c r="AL2392" s="281">
        <v>15</v>
      </c>
      <c r="AM2392" s="282" t="s">
        <v>1699</v>
      </c>
      <c r="AN2392" s="283" t="s">
        <v>906</v>
      </c>
      <c r="AO2392" s="283" t="s">
        <v>1640</v>
      </c>
      <c r="AP2392" s="283">
        <v>11</v>
      </c>
      <c r="AQ2392" s="567">
        <v>2391</v>
      </c>
    </row>
    <row r="2393" spans="35:43" x14ac:dyDescent="0.25">
      <c r="AI2393" s="278" t="str">
        <f t="shared" si="39"/>
        <v>42751ITF (HOTEL KURZ)14Sα18</v>
      </c>
      <c r="AJ2393" s="287">
        <v>42751</v>
      </c>
      <c r="AK2393" s="280" t="s">
        <v>1239</v>
      </c>
      <c r="AL2393" s="281">
        <v>14</v>
      </c>
      <c r="AM2393" s="282" t="s">
        <v>908</v>
      </c>
      <c r="AN2393" s="283" t="s">
        <v>906</v>
      </c>
      <c r="AO2393" s="283" t="s">
        <v>1637</v>
      </c>
      <c r="AP2393" s="283">
        <v>8</v>
      </c>
      <c r="AQ2393" s="567">
        <v>2392</v>
      </c>
    </row>
    <row r="2394" spans="35:43" x14ac:dyDescent="0.25">
      <c r="AI2394" s="278" t="str">
        <f t="shared" si="39"/>
        <v>42751ITF (HOTEL KURZ)14Dα18</v>
      </c>
      <c r="AJ2394" s="287">
        <v>42751</v>
      </c>
      <c r="AK2394" s="280" t="s">
        <v>1239</v>
      </c>
      <c r="AL2394" s="281">
        <v>14</v>
      </c>
      <c r="AM2394" s="282" t="s">
        <v>908</v>
      </c>
      <c r="AN2394" s="283" t="s">
        <v>913</v>
      </c>
      <c r="AO2394" s="283" t="s">
        <v>1637</v>
      </c>
      <c r="AP2394" s="283">
        <v>16</v>
      </c>
      <c r="AQ2394" s="567">
        <v>2393</v>
      </c>
    </row>
    <row r="2395" spans="35:43" x14ac:dyDescent="0.25">
      <c r="AI2395" s="278" t="str">
        <f t="shared" si="39"/>
        <v>42751TE (SMENA CUP)15Sα14</v>
      </c>
      <c r="AJ2395" s="287">
        <v>42751</v>
      </c>
      <c r="AK2395" s="280" t="s">
        <v>1240</v>
      </c>
      <c r="AL2395" s="281">
        <v>15</v>
      </c>
      <c r="AM2395" s="282" t="s">
        <v>1699</v>
      </c>
      <c r="AN2395" s="283" t="s">
        <v>906</v>
      </c>
      <c r="AO2395" s="283" t="s">
        <v>1635</v>
      </c>
      <c r="AP2395" s="283">
        <v>6</v>
      </c>
      <c r="AQ2395" s="567">
        <v>2394</v>
      </c>
    </row>
    <row r="2396" spans="35:43" x14ac:dyDescent="0.25">
      <c r="AI2396" s="278" t="str">
        <f t="shared" si="39"/>
        <v>42758ITF (CLTK CUP)14Sα18</v>
      </c>
      <c r="AJ2396" s="287">
        <v>42758</v>
      </c>
      <c r="AK2396" s="280" t="s">
        <v>1241</v>
      </c>
      <c r="AL2396" s="281">
        <v>14</v>
      </c>
      <c r="AM2396" s="282" t="s">
        <v>908</v>
      </c>
      <c r="AN2396" s="283" t="s">
        <v>906</v>
      </c>
      <c r="AO2396" s="283" t="s">
        <v>1637</v>
      </c>
      <c r="AP2396" s="283">
        <v>8</v>
      </c>
      <c r="AQ2396" s="567">
        <v>2395</v>
      </c>
    </row>
    <row r="2397" spans="35:43" x14ac:dyDescent="0.25">
      <c r="AI2397" s="278" t="str">
        <f t="shared" si="39"/>
        <v>42758ITF (DONETSK)14Sα18</v>
      </c>
      <c r="AJ2397" s="287">
        <v>42758</v>
      </c>
      <c r="AK2397" s="280" t="s">
        <v>1168</v>
      </c>
      <c r="AL2397" s="281">
        <v>14</v>
      </c>
      <c r="AM2397" s="282" t="s">
        <v>908</v>
      </c>
      <c r="AN2397" s="283" t="s">
        <v>906</v>
      </c>
      <c r="AO2397" s="283" t="s">
        <v>1637</v>
      </c>
      <c r="AP2397" s="283">
        <v>8</v>
      </c>
      <c r="AQ2397" s="567">
        <v>2396</v>
      </c>
    </row>
    <row r="2398" spans="35:43" x14ac:dyDescent="0.25">
      <c r="AI2398" s="278" t="str">
        <f t="shared" si="39"/>
        <v>42758ITF (TOUR. 2)14Sκ18</v>
      </c>
      <c r="AJ2398" s="287">
        <v>42758</v>
      </c>
      <c r="AK2398" s="280" t="s">
        <v>1242</v>
      </c>
      <c r="AL2398" s="281">
        <v>14</v>
      </c>
      <c r="AM2398" s="282" t="s">
        <v>908</v>
      </c>
      <c r="AN2398" s="283" t="s">
        <v>906</v>
      </c>
      <c r="AO2398" s="283" t="s">
        <v>1641</v>
      </c>
      <c r="AP2398" s="283">
        <v>12</v>
      </c>
      <c r="AQ2398" s="567">
        <v>2397</v>
      </c>
    </row>
    <row r="2399" spans="35:43" x14ac:dyDescent="0.25">
      <c r="AI2399" s="278" t="str">
        <f t="shared" si="39"/>
        <v>42758ITF (TUNISIA 1)14Sκ18</v>
      </c>
      <c r="AJ2399" s="287">
        <v>42758</v>
      </c>
      <c r="AK2399" s="280" t="s">
        <v>1243</v>
      </c>
      <c r="AL2399" s="281">
        <v>14</v>
      </c>
      <c r="AM2399" s="282" t="s">
        <v>908</v>
      </c>
      <c r="AN2399" s="283" t="s">
        <v>906</v>
      </c>
      <c r="AO2399" s="283" t="s">
        <v>1641</v>
      </c>
      <c r="AP2399" s="283">
        <v>12</v>
      </c>
      <c r="AQ2399" s="567">
        <v>2398</v>
      </c>
    </row>
    <row r="2400" spans="35:43" x14ac:dyDescent="0.25">
      <c r="AI2400" s="278" t="str">
        <f t="shared" si="39"/>
        <v>42758ITF (TUNISIA 1)14Dκ18</v>
      </c>
      <c r="AJ2400" s="287">
        <v>42758</v>
      </c>
      <c r="AK2400" s="280" t="s">
        <v>1243</v>
      </c>
      <c r="AL2400" s="281">
        <v>14</v>
      </c>
      <c r="AM2400" s="282" t="s">
        <v>908</v>
      </c>
      <c r="AN2400" s="283" t="s">
        <v>913</v>
      </c>
      <c r="AO2400" s="283" t="s">
        <v>1641</v>
      </c>
      <c r="AP2400" s="283">
        <v>20</v>
      </c>
      <c r="AQ2400" s="567">
        <v>2399</v>
      </c>
    </row>
    <row r="2401" spans="35:43" x14ac:dyDescent="0.25">
      <c r="AI2401" s="278" t="str">
        <f t="shared" si="39"/>
        <v>42758TE (STAVANGER)15Sα16</v>
      </c>
      <c r="AJ2401" s="287">
        <v>42758</v>
      </c>
      <c r="AK2401" s="280" t="s">
        <v>1244</v>
      </c>
      <c r="AL2401" s="281">
        <v>15</v>
      </c>
      <c r="AM2401" s="282" t="s">
        <v>1699</v>
      </c>
      <c r="AN2401" s="283" t="s">
        <v>906</v>
      </c>
      <c r="AO2401" s="283" t="s">
        <v>1636</v>
      </c>
      <c r="AP2401" s="283">
        <v>7</v>
      </c>
      <c r="AQ2401" s="567">
        <v>2400</v>
      </c>
    </row>
    <row r="2402" spans="35:43" x14ac:dyDescent="0.25">
      <c r="AI2402" s="278" t="str">
        <f t="shared" si="39"/>
        <v>42765ITF (EGYPT 1)14Sα18</v>
      </c>
      <c r="AJ2402" s="672">
        <v>42765</v>
      </c>
      <c r="AK2402" s="280" t="s">
        <v>1245</v>
      </c>
      <c r="AL2402" s="281">
        <v>14</v>
      </c>
      <c r="AM2402" s="282" t="s">
        <v>908</v>
      </c>
      <c r="AN2402" s="284" t="s">
        <v>906</v>
      </c>
      <c r="AO2402" s="284" t="s">
        <v>1637</v>
      </c>
      <c r="AP2402" s="283">
        <v>8</v>
      </c>
      <c r="AQ2402" s="567">
        <v>2401</v>
      </c>
    </row>
    <row r="2403" spans="35:43" x14ac:dyDescent="0.25">
      <c r="AI2403" s="278" t="str">
        <f t="shared" si="39"/>
        <v>42765ITF (EGYPT 1)14Dα18</v>
      </c>
      <c r="AJ2403" s="672">
        <v>42765</v>
      </c>
      <c r="AK2403" s="280" t="s">
        <v>1245</v>
      </c>
      <c r="AL2403" s="281">
        <v>14</v>
      </c>
      <c r="AM2403" s="282" t="s">
        <v>908</v>
      </c>
      <c r="AN2403" s="284" t="s">
        <v>913</v>
      </c>
      <c r="AO2403" s="284" t="s">
        <v>1637</v>
      </c>
      <c r="AP2403" s="283">
        <v>16</v>
      </c>
      <c r="AQ2403" s="567">
        <v>2402</v>
      </c>
    </row>
    <row r="2404" spans="35:43" x14ac:dyDescent="0.25">
      <c r="AI2404" s="278" t="str">
        <f t="shared" si="39"/>
        <v>42765ITF (EGYPT 1)14Sκ18</v>
      </c>
      <c r="AJ2404" s="287">
        <v>42765</v>
      </c>
      <c r="AK2404" s="280" t="s">
        <v>1245</v>
      </c>
      <c r="AL2404" s="281">
        <v>14</v>
      </c>
      <c r="AM2404" s="282" t="s">
        <v>908</v>
      </c>
      <c r="AN2404" s="283" t="s">
        <v>906</v>
      </c>
      <c r="AO2404" s="283" t="s">
        <v>1641</v>
      </c>
      <c r="AP2404" s="283">
        <v>12</v>
      </c>
      <c r="AQ2404" s="567">
        <v>2403</v>
      </c>
    </row>
    <row r="2405" spans="35:43" x14ac:dyDescent="0.25">
      <c r="AI2405" s="278" t="str">
        <f t="shared" si="39"/>
        <v>42769Ε3 05η (Α)102Sα12</v>
      </c>
      <c r="AJ2405" s="287">
        <v>42769</v>
      </c>
      <c r="AK2405" s="280" t="s">
        <v>1721</v>
      </c>
      <c r="AL2405" s="281">
        <v>102</v>
      </c>
      <c r="AM2405" s="282" t="s">
        <v>170</v>
      </c>
      <c r="AN2405" s="283" t="s">
        <v>906</v>
      </c>
      <c r="AO2405" s="283" t="s">
        <v>1634</v>
      </c>
      <c r="AP2405" s="283">
        <v>5</v>
      </c>
      <c r="AQ2405" s="567">
        <v>2404</v>
      </c>
    </row>
    <row r="2406" spans="35:43" x14ac:dyDescent="0.25">
      <c r="AI2406" s="278" t="str">
        <f t="shared" si="39"/>
        <v>42769Ε3 05η (Α)102Sα14</v>
      </c>
      <c r="AJ2406" s="287">
        <v>42769</v>
      </c>
      <c r="AK2406" s="280" t="s">
        <v>1721</v>
      </c>
      <c r="AL2406" s="281">
        <v>102</v>
      </c>
      <c r="AM2406" s="282" t="s">
        <v>170</v>
      </c>
      <c r="AN2406" s="283" t="s">
        <v>906</v>
      </c>
      <c r="AO2406" s="283" t="s">
        <v>1635</v>
      </c>
      <c r="AP2406" s="283">
        <v>6</v>
      </c>
      <c r="AQ2406" s="567">
        <v>2405</v>
      </c>
    </row>
    <row r="2407" spans="35:43" x14ac:dyDescent="0.25">
      <c r="AI2407" s="278" t="str">
        <f t="shared" si="39"/>
        <v>42769Ε3 05η (Α)102Sα16</v>
      </c>
      <c r="AJ2407" s="287">
        <v>42769</v>
      </c>
      <c r="AK2407" s="280" t="s">
        <v>1721</v>
      </c>
      <c r="AL2407" s="281">
        <v>102</v>
      </c>
      <c r="AM2407" s="282" t="s">
        <v>170</v>
      </c>
      <c r="AN2407" s="283" t="s">
        <v>906</v>
      </c>
      <c r="AO2407" s="283" t="s">
        <v>1636</v>
      </c>
      <c r="AP2407" s="283">
        <v>7</v>
      </c>
      <c r="AQ2407" s="567">
        <v>2406</v>
      </c>
    </row>
    <row r="2408" spans="35:43" x14ac:dyDescent="0.25">
      <c r="AI2408" s="278" t="str">
        <f t="shared" si="39"/>
        <v>42769Ε3 05η (Α)102Sκ12</v>
      </c>
      <c r="AJ2408" s="287">
        <v>42769</v>
      </c>
      <c r="AK2408" s="280" t="s">
        <v>1721</v>
      </c>
      <c r="AL2408" s="281">
        <v>102</v>
      </c>
      <c r="AM2408" s="282" t="s">
        <v>170</v>
      </c>
      <c r="AN2408" s="283" t="s">
        <v>906</v>
      </c>
      <c r="AO2408" s="283" t="s">
        <v>1638</v>
      </c>
      <c r="AP2408" s="283">
        <v>9</v>
      </c>
      <c r="AQ2408" s="567">
        <v>2407</v>
      </c>
    </row>
    <row r="2409" spans="35:43" x14ac:dyDescent="0.25">
      <c r="AI2409" s="278" t="str">
        <f t="shared" si="39"/>
        <v>42769Ε3 05η (Α)102Sκ14</v>
      </c>
      <c r="AJ2409" s="287">
        <v>42769</v>
      </c>
      <c r="AK2409" s="280" t="s">
        <v>1721</v>
      </c>
      <c r="AL2409" s="281">
        <v>102</v>
      </c>
      <c r="AM2409" s="282" t="s">
        <v>170</v>
      </c>
      <c r="AN2409" s="283" t="s">
        <v>906</v>
      </c>
      <c r="AO2409" s="283" t="s">
        <v>1639</v>
      </c>
      <c r="AP2409" s="283">
        <v>10</v>
      </c>
      <c r="AQ2409" s="567">
        <v>2408</v>
      </c>
    </row>
    <row r="2410" spans="35:43" x14ac:dyDescent="0.25">
      <c r="AI2410" s="278" t="str">
        <f t="shared" si="39"/>
        <v>42769Ε3 05η (Α)102Sκ16</v>
      </c>
      <c r="AJ2410" s="287">
        <v>42769</v>
      </c>
      <c r="AK2410" s="280" t="s">
        <v>1721</v>
      </c>
      <c r="AL2410" s="281">
        <v>102</v>
      </c>
      <c r="AM2410" s="282" t="s">
        <v>170</v>
      </c>
      <c r="AN2410" s="283" t="s">
        <v>906</v>
      </c>
      <c r="AO2410" s="283" t="s">
        <v>1640</v>
      </c>
      <c r="AP2410" s="283">
        <v>11</v>
      </c>
      <c r="AQ2410" s="567">
        <v>2409</v>
      </c>
    </row>
    <row r="2411" spans="35:43" x14ac:dyDescent="0.25">
      <c r="AI2411" s="278" t="str">
        <f t="shared" si="39"/>
        <v>42769Ε3 05η (Β)130Sα12</v>
      </c>
      <c r="AJ2411" s="287">
        <v>42769</v>
      </c>
      <c r="AK2411" s="280" t="s">
        <v>1722</v>
      </c>
      <c r="AL2411" s="281">
        <v>130</v>
      </c>
      <c r="AM2411" s="282" t="s">
        <v>200</v>
      </c>
      <c r="AN2411" s="283" t="s">
        <v>906</v>
      </c>
      <c r="AO2411" s="283" t="s">
        <v>1634</v>
      </c>
      <c r="AP2411" s="283">
        <v>5</v>
      </c>
      <c r="AQ2411" s="567">
        <v>2410</v>
      </c>
    </row>
    <row r="2412" spans="35:43" x14ac:dyDescent="0.25">
      <c r="AI2412" s="278" t="str">
        <f t="shared" si="39"/>
        <v>42769Ε3 05η (Β)130Sκ12</v>
      </c>
      <c r="AJ2412" s="287">
        <v>42769</v>
      </c>
      <c r="AK2412" s="280" t="s">
        <v>1722</v>
      </c>
      <c r="AL2412" s="281">
        <v>130</v>
      </c>
      <c r="AM2412" s="282" t="s">
        <v>200</v>
      </c>
      <c r="AN2412" s="283" t="s">
        <v>906</v>
      </c>
      <c r="AO2412" s="283" t="s">
        <v>1638</v>
      </c>
      <c r="AP2412" s="283">
        <v>9</v>
      </c>
      <c r="AQ2412" s="567">
        <v>2413</v>
      </c>
    </row>
    <row r="2413" spans="35:43" x14ac:dyDescent="0.25">
      <c r="AI2413" s="278" t="str">
        <f t="shared" si="39"/>
        <v>42769Ε3 05η (Β)152Sα14</v>
      </c>
      <c r="AJ2413" s="287">
        <v>42769</v>
      </c>
      <c r="AK2413" s="280" t="s">
        <v>1722</v>
      </c>
      <c r="AL2413" s="281">
        <v>152</v>
      </c>
      <c r="AM2413" s="282" t="s">
        <v>309</v>
      </c>
      <c r="AN2413" s="283" t="s">
        <v>906</v>
      </c>
      <c r="AO2413" s="283" t="s">
        <v>1635</v>
      </c>
      <c r="AP2413" s="283">
        <v>6</v>
      </c>
      <c r="AQ2413" s="567">
        <v>2411</v>
      </c>
    </row>
    <row r="2414" spans="35:43" x14ac:dyDescent="0.25">
      <c r="AI2414" s="278" t="str">
        <f t="shared" si="39"/>
        <v>42769Ε3 05η (Β)152Sα16</v>
      </c>
      <c r="AJ2414" s="287">
        <v>42769</v>
      </c>
      <c r="AK2414" s="280" t="s">
        <v>1722</v>
      </c>
      <c r="AL2414" s="281">
        <v>152</v>
      </c>
      <c r="AM2414" s="282" t="s">
        <v>309</v>
      </c>
      <c r="AN2414" s="283" t="s">
        <v>906</v>
      </c>
      <c r="AO2414" s="283" t="s">
        <v>1636</v>
      </c>
      <c r="AP2414" s="283">
        <v>7</v>
      </c>
      <c r="AQ2414" s="567">
        <v>2412</v>
      </c>
    </row>
    <row r="2415" spans="35:43" x14ac:dyDescent="0.25">
      <c r="AI2415" s="278" t="str">
        <f t="shared" si="39"/>
        <v>42769Ε3 05η (Β)152Sκ14</v>
      </c>
      <c r="AJ2415" s="287">
        <v>42769</v>
      </c>
      <c r="AK2415" s="280" t="s">
        <v>1722</v>
      </c>
      <c r="AL2415" s="281">
        <v>152</v>
      </c>
      <c r="AM2415" s="282" t="s">
        <v>309</v>
      </c>
      <c r="AN2415" s="283" t="s">
        <v>906</v>
      </c>
      <c r="AO2415" s="283" t="s">
        <v>1639</v>
      </c>
      <c r="AP2415" s="283">
        <v>10</v>
      </c>
      <c r="AQ2415" s="567">
        <v>2414</v>
      </c>
    </row>
    <row r="2416" spans="35:43" x14ac:dyDescent="0.25">
      <c r="AI2416" s="278" t="str">
        <f t="shared" si="39"/>
        <v>42769Ε3 05η (Β)152Sκ16</v>
      </c>
      <c r="AJ2416" s="287">
        <v>42769</v>
      </c>
      <c r="AK2416" s="280" t="s">
        <v>1722</v>
      </c>
      <c r="AL2416" s="281">
        <v>152</v>
      </c>
      <c r="AM2416" s="282" t="s">
        <v>309</v>
      </c>
      <c r="AN2416" s="283" t="s">
        <v>906</v>
      </c>
      <c r="AO2416" s="283" t="s">
        <v>1640</v>
      </c>
      <c r="AP2416" s="283">
        <v>11</v>
      </c>
      <c r="AQ2416" s="567">
        <v>2415</v>
      </c>
    </row>
    <row r="2417" spans="35:43" x14ac:dyDescent="0.25">
      <c r="AI2417" s="278" t="str">
        <f t="shared" si="39"/>
        <v>42769Ε3 05η (Ε)244Sα12</v>
      </c>
      <c r="AJ2417" s="287">
        <v>42769</v>
      </c>
      <c r="AK2417" s="280" t="s">
        <v>1723</v>
      </c>
      <c r="AL2417" s="281">
        <v>244</v>
      </c>
      <c r="AM2417" s="282" t="s">
        <v>325</v>
      </c>
      <c r="AN2417" s="283" t="s">
        <v>906</v>
      </c>
      <c r="AO2417" s="283" t="s">
        <v>1634</v>
      </c>
      <c r="AP2417" s="283">
        <v>5</v>
      </c>
      <c r="AQ2417" s="567">
        <v>2416</v>
      </c>
    </row>
    <row r="2418" spans="35:43" x14ac:dyDescent="0.25">
      <c r="AI2418" s="278" t="str">
        <f t="shared" si="39"/>
        <v>42769Ε3 05η (Ε)244Sα14</v>
      </c>
      <c r="AJ2418" s="287">
        <v>42769</v>
      </c>
      <c r="AK2418" s="280" t="s">
        <v>1723</v>
      </c>
      <c r="AL2418" s="281">
        <v>244</v>
      </c>
      <c r="AM2418" s="282" t="s">
        <v>325</v>
      </c>
      <c r="AN2418" s="283" t="s">
        <v>906</v>
      </c>
      <c r="AO2418" s="283" t="s">
        <v>1635</v>
      </c>
      <c r="AP2418" s="283">
        <v>6</v>
      </c>
      <c r="AQ2418" s="567">
        <v>2417</v>
      </c>
    </row>
    <row r="2419" spans="35:43" x14ac:dyDescent="0.25">
      <c r="AI2419" s="278" t="str">
        <f t="shared" si="39"/>
        <v>42769Ε3 05η (Ε)244Sα16</v>
      </c>
      <c r="AJ2419" s="287">
        <v>42769</v>
      </c>
      <c r="AK2419" s="280" t="s">
        <v>1723</v>
      </c>
      <c r="AL2419" s="281">
        <v>244</v>
      </c>
      <c r="AM2419" s="282" t="s">
        <v>325</v>
      </c>
      <c r="AN2419" s="283" t="s">
        <v>906</v>
      </c>
      <c r="AO2419" s="283" t="s">
        <v>1636</v>
      </c>
      <c r="AP2419" s="283">
        <v>7</v>
      </c>
      <c r="AQ2419" s="567">
        <v>2418</v>
      </c>
    </row>
    <row r="2420" spans="35:43" x14ac:dyDescent="0.25">
      <c r="AI2420" s="278" t="str">
        <f t="shared" si="39"/>
        <v>42769Ε3 05η (Ε)244Sκ12</v>
      </c>
      <c r="AJ2420" s="287">
        <v>42769</v>
      </c>
      <c r="AK2420" s="280" t="s">
        <v>1723</v>
      </c>
      <c r="AL2420" s="281">
        <v>244</v>
      </c>
      <c r="AM2420" s="282" t="s">
        <v>325</v>
      </c>
      <c r="AN2420" s="283" t="s">
        <v>906</v>
      </c>
      <c r="AO2420" s="283" t="s">
        <v>1638</v>
      </c>
      <c r="AP2420" s="283">
        <v>9</v>
      </c>
      <c r="AQ2420" s="567">
        <v>2419</v>
      </c>
    </row>
    <row r="2421" spans="35:43" x14ac:dyDescent="0.25">
      <c r="AI2421" s="278" t="str">
        <f t="shared" si="39"/>
        <v>42769Ε3 05η (Ε)244Sκ14</v>
      </c>
      <c r="AJ2421" s="287">
        <v>42769</v>
      </c>
      <c r="AK2421" s="280" t="s">
        <v>1723</v>
      </c>
      <c r="AL2421" s="281">
        <v>244</v>
      </c>
      <c r="AM2421" s="282" t="s">
        <v>325</v>
      </c>
      <c r="AN2421" s="283" t="s">
        <v>906</v>
      </c>
      <c r="AO2421" s="283" t="s">
        <v>1639</v>
      </c>
      <c r="AP2421" s="283">
        <v>10</v>
      </c>
      <c r="AQ2421" s="567">
        <v>2420</v>
      </c>
    </row>
    <row r="2422" spans="35:43" x14ac:dyDescent="0.25">
      <c r="AI2422" s="278" t="str">
        <f t="shared" si="39"/>
        <v>42769Ε3 05η (Ε)244Sκ16</v>
      </c>
      <c r="AJ2422" s="287">
        <v>42769</v>
      </c>
      <c r="AK2422" s="280" t="s">
        <v>1723</v>
      </c>
      <c r="AL2422" s="281">
        <v>244</v>
      </c>
      <c r="AM2422" s="282" t="s">
        <v>325</v>
      </c>
      <c r="AN2422" s="283" t="s">
        <v>906</v>
      </c>
      <c r="AO2422" s="283" t="s">
        <v>1640</v>
      </c>
      <c r="AP2422" s="283">
        <v>11</v>
      </c>
      <c r="AQ2422" s="567">
        <v>2421</v>
      </c>
    </row>
    <row r="2423" spans="35:43" x14ac:dyDescent="0.25">
      <c r="AI2423" s="278" t="str">
        <f t="shared" si="39"/>
        <v>42769Ε3 05η (Η)336Sα12</v>
      </c>
      <c r="AJ2423" s="287">
        <v>42769</v>
      </c>
      <c r="AK2423" s="280" t="s">
        <v>1724</v>
      </c>
      <c r="AL2423" s="281">
        <v>336</v>
      </c>
      <c r="AM2423" s="282" t="s">
        <v>207</v>
      </c>
      <c r="AN2423" s="283" t="s">
        <v>906</v>
      </c>
      <c r="AO2423" s="283" t="s">
        <v>1634</v>
      </c>
      <c r="AP2423" s="283">
        <v>5</v>
      </c>
      <c r="AQ2423" s="567">
        <v>2422</v>
      </c>
    </row>
    <row r="2424" spans="35:43" x14ac:dyDescent="0.25">
      <c r="AI2424" s="278" t="str">
        <f t="shared" si="39"/>
        <v>42769Ε3 05η (Η)336Sα14</v>
      </c>
      <c r="AJ2424" s="287">
        <v>42769</v>
      </c>
      <c r="AK2424" s="280" t="s">
        <v>1724</v>
      </c>
      <c r="AL2424" s="281">
        <v>336</v>
      </c>
      <c r="AM2424" s="282" t="s">
        <v>207</v>
      </c>
      <c r="AN2424" s="283" t="s">
        <v>906</v>
      </c>
      <c r="AO2424" s="283" t="s">
        <v>1635</v>
      </c>
      <c r="AP2424" s="283">
        <v>6</v>
      </c>
      <c r="AQ2424" s="567">
        <v>2423</v>
      </c>
    </row>
    <row r="2425" spans="35:43" x14ac:dyDescent="0.25">
      <c r="AI2425" s="278" t="str">
        <f t="shared" si="39"/>
        <v>42769Ε3 05η (Η)336Sα16</v>
      </c>
      <c r="AJ2425" s="287">
        <v>42769</v>
      </c>
      <c r="AK2425" s="280" t="s">
        <v>1724</v>
      </c>
      <c r="AL2425" s="281">
        <v>336</v>
      </c>
      <c r="AM2425" s="282" t="s">
        <v>207</v>
      </c>
      <c r="AN2425" s="283" t="s">
        <v>906</v>
      </c>
      <c r="AO2425" s="283" t="s">
        <v>1636</v>
      </c>
      <c r="AP2425" s="283">
        <v>7</v>
      </c>
      <c r="AQ2425" s="567">
        <v>2424</v>
      </c>
    </row>
    <row r="2426" spans="35:43" x14ac:dyDescent="0.25">
      <c r="AI2426" s="278" t="str">
        <f t="shared" si="39"/>
        <v>42769Ε3 05η (Η)336Sκ12</v>
      </c>
      <c r="AJ2426" s="287">
        <v>42769</v>
      </c>
      <c r="AK2426" s="280" t="s">
        <v>1724</v>
      </c>
      <c r="AL2426" s="281">
        <v>336</v>
      </c>
      <c r="AM2426" s="282" t="s">
        <v>207</v>
      </c>
      <c r="AN2426" s="283" t="s">
        <v>906</v>
      </c>
      <c r="AO2426" s="283" t="s">
        <v>1638</v>
      </c>
      <c r="AP2426" s="283">
        <v>9</v>
      </c>
      <c r="AQ2426" s="567">
        <v>2425</v>
      </c>
    </row>
    <row r="2427" spans="35:43" x14ac:dyDescent="0.25">
      <c r="AI2427" s="278" t="str">
        <f t="shared" si="39"/>
        <v>42769Ε3 05η (Η)336Sκ14</v>
      </c>
      <c r="AJ2427" s="287">
        <v>42769</v>
      </c>
      <c r="AK2427" s="280" t="s">
        <v>1724</v>
      </c>
      <c r="AL2427" s="281">
        <v>336</v>
      </c>
      <c r="AM2427" s="282" t="s">
        <v>207</v>
      </c>
      <c r="AN2427" s="283" t="s">
        <v>906</v>
      </c>
      <c r="AO2427" s="283" t="s">
        <v>1639</v>
      </c>
      <c r="AP2427" s="283">
        <v>10</v>
      </c>
      <c r="AQ2427" s="567">
        <v>2426</v>
      </c>
    </row>
    <row r="2428" spans="35:43" x14ac:dyDescent="0.25">
      <c r="AI2428" s="278" t="str">
        <f t="shared" si="39"/>
        <v>42769Ε3 05η (Η)336Sκ16</v>
      </c>
      <c r="AJ2428" s="287">
        <v>42769</v>
      </c>
      <c r="AK2428" s="280" t="s">
        <v>1724</v>
      </c>
      <c r="AL2428" s="281">
        <v>336</v>
      </c>
      <c r="AM2428" s="282" t="s">
        <v>207</v>
      </c>
      <c r="AN2428" s="283" t="s">
        <v>906</v>
      </c>
      <c r="AO2428" s="283" t="s">
        <v>1640</v>
      </c>
      <c r="AP2428" s="283">
        <v>11</v>
      </c>
      <c r="AQ2428" s="567">
        <v>2427</v>
      </c>
    </row>
    <row r="2429" spans="35:43" x14ac:dyDescent="0.25">
      <c r="AI2429" s="278" t="str">
        <f t="shared" si="39"/>
        <v>42772ITF (9TH KENYA)14Sα18</v>
      </c>
      <c r="AJ2429" s="287">
        <v>42772</v>
      </c>
      <c r="AK2429" s="280" t="s">
        <v>1246</v>
      </c>
      <c r="AL2429" s="281">
        <v>14</v>
      </c>
      <c r="AM2429" s="282" t="s">
        <v>908</v>
      </c>
      <c r="AN2429" s="283" t="s">
        <v>906</v>
      </c>
      <c r="AO2429" s="283" t="s">
        <v>1637</v>
      </c>
      <c r="AP2429" s="283">
        <v>8</v>
      </c>
      <c r="AQ2429" s="567">
        <v>2428</v>
      </c>
    </row>
    <row r="2430" spans="35:43" x14ac:dyDescent="0.25">
      <c r="AI2430" s="278" t="str">
        <f t="shared" si="39"/>
        <v>42772ITF (YONEX)14Sα18</v>
      </c>
      <c r="AJ2430" s="672">
        <v>42772</v>
      </c>
      <c r="AK2430" s="280" t="s">
        <v>1247</v>
      </c>
      <c r="AL2430" s="281">
        <v>14</v>
      </c>
      <c r="AM2430" s="282" t="s">
        <v>908</v>
      </c>
      <c r="AN2430" s="284" t="s">
        <v>906</v>
      </c>
      <c r="AO2430" s="284" t="s">
        <v>1637</v>
      </c>
      <c r="AP2430" s="283">
        <v>8</v>
      </c>
      <c r="AQ2430" s="567">
        <v>2429</v>
      </c>
    </row>
    <row r="2431" spans="35:43" x14ac:dyDescent="0.25">
      <c r="AI2431" s="278" t="str">
        <f t="shared" si="39"/>
        <v>42776Ε3 06η (Δ)204Sα12</v>
      </c>
      <c r="AJ2431" s="287">
        <v>42776</v>
      </c>
      <c r="AK2431" s="280" t="s">
        <v>1725</v>
      </c>
      <c r="AL2431" s="281">
        <v>204</v>
      </c>
      <c r="AM2431" s="282" t="s">
        <v>138</v>
      </c>
      <c r="AN2431" s="283" t="s">
        <v>906</v>
      </c>
      <c r="AO2431" s="283" t="s">
        <v>1634</v>
      </c>
      <c r="AP2431" s="283">
        <v>5</v>
      </c>
      <c r="AQ2431" s="567">
        <v>2430</v>
      </c>
    </row>
    <row r="2432" spans="35:43" x14ac:dyDescent="0.25">
      <c r="AI2432" s="278" t="str">
        <f t="shared" si="39"/>
        <v>42776Ε3 06η (Δ)204Sα14</v>
      </c>
      <c r="AJ2432" s="287">
        <v>42776</v>
      </c>
      <c r="AK2432" s="280" t="s">
        <v>1725</v>
      </c>
      <c r="AL2432" s="281">
        <v>204</v>
      </c>
      <c r="AM2432" s="282" t="s">
        <v>138</v>
      </c>
      <c r="AN2432" s="283" t="s">
        <v>906</v>
      </c>
      <c r="AO2432" s="283" t="s">
        <v>1635</v>
      </c>
      <c r="AP2432" s="283">
        <v>6</v>
      </c>
      <c r="AQ2432" s="567">
        <v>2431</v>
      </c>
    </row>
    <row r="2433" spans="35:43" x14ac:dyDescent="0.25">
      <c r="AI2433" s="278" t="str">
        <f t="shared" si="39"/>
        <v>42776Ε3 06η (Δ)204Sα16</v>
      </c>
      <c r="AJ2433" s="287">
        <v>42776</v>
      </c>
      <c r="AK2433" s="280" t="s">
        <v>1725</v>
      </c>
      <c r="AL2433" s="281">
        <v>204</v>
      </c>
      <c r="AM2433" s="282" t="s">
        <v>138</v>
      </c>
      <c r="AN2433" s="283" t="s">
        <v>906</v>
      </c>
      <c r="AO2433" s="283" t="s">
        <v>1636</v>
      </c>
      <c r="AP2433" s="283">
        <v>7</v>
      </c>
      <c r="AQ2433" s="567">
        <v>2432</v>
      </c>
    </row>
    <row r="2434" spans="35:43" x14ac:dyDescent="0.25">
      <c r="AI2434" s="278" t="str">
        <f t="shared" si="39"/>
        <v>42776Ε3 06η (Δ)204Sκ12</v>
      </c>
      <c r="AJ2434" s="287">
        <v>42776</v>
      </c>
      <c r="AK2434" s="280" t="s">
        <v>1725</v>
      </c>
      <c r="AL2434" s="281">
        <v>204</v>
      </c>
      <c r="AM2434" s="282" t="s">
        <v>138</v>
      </c>
      <c r="AN2434" s="283" t="s">
        <v>906</v>
      </c>
      <c r="AO2434" s="283" t="s">
        <v>1638</v>
      </c>
      <c r="AP2434" s="283">
        <v>9</v>
      </c>
      <c r="AQ2434" s="567">
        <v>2433</v>
      </c>
    </row>
    <row r="2435" spans="35:43" x14ac:dyDescent="0.25">
      <c r="AI2435" s="278" t="str">
        <f t="shared" ref="AI2435:AI2498" si="40">AJ2435&amp;AK2435&amp;AL2435&amp;AN2435&amp;AO2435</f>
        <v>42776Ε3 06η (Δ)204Sκ14</v>
      </c>
      <c r="AJ2435" s="287">
        <v>42776</v>
      </c>
      <c r="AK2435" s="280" t="s">
        <v>1725</v>
      </c>
      <c r="AL2435" s="281">
        <v>204</v>
      </c>
      <c r="AM2435" s="282" t="s">
        <v>138</v>
      </c>
      <c r="AN2435" s="283" t="s">
        <v>906</v>
      </c>
      <c r="AO2435" s="283" t="s">
        <v>1639</v>
      </c>
      <c r="AP2435" s="283">
        <v>10</v>
      </c>
      <c r="AQ2435" s="567">
        <v>2434</v>
      </c>
    </row>
    <row r="2436" spans="35:43" x14ac:dyDescent="0.25">
      <c r="AI2436" s="278" t="str">
        <f t="shared" si="40"/>
        <v>42776Ε3 06η (Δ)204Sκ16</v>
      </c>
      <c r="AJ2436" s="287">
        <v>42776</v>
      </c>
      <c r="AK2436" s="280" t="s">
        <v>1725</v>
      </c>
      <c r="AL2436" s="281">
        <v>204</v>
      </c>
      <c r="AM2436" s="282" t="s">
        <v>138</v>
      </c>
      <c r="AN2436" s="283" t="s">
        <v>906</v>
      </c>
      <c r="AO2436" s="283" t="s">
        <v>1640</v>
      </c>
      <c r="AP2436" s="283">
        <v>11</v>
      </c>
      <c r="AQ2436" s="567">
        <v>2435</v>
      </c>
    </row>
    <row r="2437" spans="35:43" x14ac:dyDescent="0.25">
      <c r="AI2437" s="278" t="str">
        <f t="shared" si="40"/>
        <v>42776Ε3 06η (Θ)374Sα12</v>
      </c>
      <c r="AJ2437" s="287">
        <v>42776</v>
      </c>
      <c r="AK2437" s="280" t="s">
        <v>1726</v>
      </c>
      <c r="AL2437" s="281">
        <v>374</v>
      </c>
      <c r="AM2437" s="282" t="s">
        <v>208</v>
      </c>
      <c r="AN2437" s="283" t="s">
        <v>906</v>
      </c>
      <c r="AO2437" s="283" t="s">
        <v>1634</v>
      </c>
      <c r="AP2437" s="283">
        <v>5</v>
      </c>
      <c r="AQ2437" s="567">
        <v>2436</v>
      </c>
    </row>
    <row r="2438" spans="35:43" x14ac:dyDescent="0.25">
      <c r="AI2438" s="278" t="str">
        <f t="shared" si="40"/>
        <v>42776Ε3 06η (Θ)374Sα14</v>
      </c>
      <c r="AJ2438" s="287">
        <v>42776</v>
      </c>
      <c r="AK2438" s="280" t="s">
        <v>1726</v>
      </c>
      <c r="AL2438" s="281">
        <v>374</v>
      </c>
      <c r="AM2438" s="282" t="s">
        <v>208</v>
      </c>
      <c r="AN2438" s="283" t="s">
        <v>906</v>
      </c>
      <c r="AO2438" s="283" t="s">
        <v>1635</v>
      </c>
      <c r="AP2438" s="283">
        <v>6</v>
      </c>
      <c r="AQ2438" s="567">
        <v>2437</v>
      </c>
    </row>
    <row r="2439" spans="35:43" x14ac:dyDescent="0.25">
      <c r="AI2439" s="278" t="str">
        <f t="shared" si="40"/>
        <v>42776Ε3 06η (Θ)374Sα16</v>
      </c>
      <c r="AJ2439" s="287">
        <v>42776</v>
      </c>
      <c r="AK2439" s="280" t="s">
        <v>1726</v>
      </c>
      <c r="AL2439" s="281">
        <v>374</v>
      </c>
      <c r="AM2439" s="282" t="s">
        <v>208</v>
      </c>
      <c r="AN2439" s="283" t="s">
        <v>906</v>
      </c>
      <c r="AO2439" s="283" t="s">
        <v>1636</v>
      </c>
      <c r="AP2439" s="283">
        <v>7</v>
      </c>
      <c r="AQ2439" s="567">
        <v>2438</v>
      </c>
    </row>
    <row r="2440" spans="35:43" x14ac:dyDescent="0.25">
      <c r="AI2440" s="278" t="str">
        <f t="shared" si="40"/>
        <v>42776Ε3 06η (Θ)374Sκ12</v>
      </c>
      <c r="AJ2440" s="287">
        <v>42776</v>
      </c>
      <c r="AK2440" s="280" t="s">
        <v>1726</v>
      </c>
      <c r="AL2440" s="281">
        <v>374</v>
      </c>
      <c r="AM2440" s="282" t="s">
        <v>208</v>
      </c>
      <c r="AN2440" s="283" t="s">
        <v>906</v>
      </c>
      <c r="AO2440" s="283" t="s">
        <v>1638</v>
      </c>
      <c r="AP2440" s="283">
        <v>9</v>
      </c>
      <c r="AQ2440" s="567">
        <v>2439</v>
      </c>
    </row>
    <row r="2441" spans="35:43" x14ac:dyDescent="0.25">
      <c r="AI2441" s="278" t="str">
        <f t="shared" si="40"/>
        <v>42776Ε3 06η (Θ)374Sκ14</v>
      </c>
      <c r="AJ2441" s="287">
        <v>42776</v>
      </c>
      <c r="AK2441" s="280" t="s">
        <v>1726</v>
      </c>
      <c r="AL2441" s="281">
        <v>374</v>
      </c>
      <c r="AM2441" s="282" t="s">
        <v>208</v>
      </c>
      <c r="AN2441" s="283" t="s">
        <v>906</v>
      </c>
      <c r="AO2441" s="283" t="s">
        <v>1639</v>
      </c>
      <c r="AP2441" s="283">
        <v>10</v>
      </c>
      <c r="AQ2441" s="567">
        <v>2440</v>
      </c>
    </row>
    <row r="2442" spans="35:43" x14ac:dyDescent="0.25">
      <c r="AI2442" s="278" t="str">
        <f t="shared" si="40"/>
        <v>42776Ε3 06η (Θ)374Sκ16</v>
      </c>
      <c r="AJ2442" s="287">
        <v>42776</v>
      </c>
      <c r="AK2442" s="280" t="s">
        <v>1726</v>
      </c>
      <c r="AL2442" s="281">
        <v>374</v>
      </c>
      <c r="AM2442" s="282" t="s">
        <v>208</v>
      </c>
      <c r="AN2442" s="283" t="s">
        <v>906</v>
      </c>
      <c r="AO2442" s="283" t="s">
        <v>1640</v>
      </c>
      <c r="AP2442" s="283">
        <v>11</v>
      </c>
      <c r="AQ2442" s="567">
        <v>2441</v>
      </c>
    </row>
    <row r="2443" spans="35:43" x14ac:dyDescent="0.25">
      <c r="AI2443" s="278" t="str">
        <f t="shared" si="40"/>
        <v>42776Ε3 06η (ΙΑ)435Sα12</v>
      </c>
      <c r="AJ2443" s="287">
        <v>42776</v>
      </c>
      <c r="AK2443" s="280" t="s">
        <v>1727</v>
      </c>
      <c r="AL2443" s="281">
        <v>435</v>
      </c>
      <c r="AM2443" s="282" t="s">
        <v>79</v>
      </c>
      <c r="AN2443" s="283" t="s">
        <v>906</v>
      </c>
      <c r="AO2443" s="283" t="s">
        <v>1634</v>
      </c>
      <c r="AP2443" s="283">
        <v>5</v>
      </c>
      <c r="AQ2443" s="567">
        <v>2442</v>
      </c>
    </row>
    <row r="2444" spans="35:43" x14ac:dyDescent="0.25">
      <c r="AI2444" s="278" t="str">
        <f t="shared" si="40"/>
        <v>42776Ε3 06η (ΙΑ)435Sα14</v>
      </c>
      <c r="AJ2444" s="287">
        <v>42776</v>
      </c>
      <c r="AK2444" s="280" t="s">
        <v>1727</v>
      </c>
      <c r="AL2444" s="281">
        <v>435</v>
      </c>
      <c r="AM2444" s="282" t="s">
        <v>79</v>
      </c>
      <c r="AN2444" s="283" t="s">
        <v>906</v>
      </c>
      <c r="AO2444" s="283" t="s">
        <v>1635</v>
      </c>
      <c r="AP2444" s="283">
        <v>6</v>
      </c>
      <c r="AQ2444" s="567">
        <v>2443</v>
      </c>
    </row>
    <row r="2445" spans="35:43" x14ac:dyDescent="0.25">
      <c r="AI2445" s="278" t="str">
        <f t="shared" si="40"/>
        <v>42776Ε3 06η (ΙΑ)435Sα16</v>
      </c>
      <c r="AJ2445" s="287">
        <v>42776</v>
      </c>
      <c r="AK2445" s="280" t="s">
        <v>1727</v>
      </c>
      <c r="AL2445" s="281">
        <v>435</v>
      </c>
      <c r="AM2445" s="282" t="s">
        <v>79</v>
      </c>
      <c r="AN2445" s="283" t="s">
        <v>906</v>
      </c>
      <c r="AO2445" s="283" t="s">
        <v>1636</v>
      </c>
      <c r="AP2445" s="283">
        <v>7</v>
      </c>
      <c r="AQ2445" s="567">
        <v>2444</v>
      </c>
    </row>
    <row r="2446" spans="35:43" x14ac:dyDescent="0.25">
      <c r="AI2446" s="278" t="str">
        <f t="shared" si="40"/>
        <v>42776Ε3 06η (ΙΑ)435Sκ12</v>
      </c>
      <c r="AJ2446" s="287">
        <v>42776</v>
      </c>
      <c r="AK2446" s="280" t="s">
        <v>1727</v>
      </c>
      <c r="AL2446" s="281">
        <v>435</v>
      </c>
      <c r="AM2446" s="282" t="s">
        <v>79</v>
      </c>
      <c r="AN2446" s="283" t="s">
        <v>906</v>
      </c>
      <c r="AO2446" s="283" t="s">
        <v>1638</v>
      </c>
      <c r="AP2446" s="283">
        <v>9</v>
      </c>
      <c r="AQ2446" s="567">
        <v>2445</v>
      </c>
    </row>
    <row r="2447" spans="35:43" x14ac:dyDescent="0.25">
      <c r="AI2447" s="278" t="str">
        <f t="shared" si="40"/>
        <v>42776Ε3 06η (ΙΑ)435Sκ14</v>
      </c>
      <c r="AJ2447" s="287">
        <v>42776</v>
      </c>
      <c r="AK2447" s="280" t="s">
        <v>1727</v>
      </c>
      <c r="AL2447" s="281">
        <v>435</v>
      </c>
      <c r="AM2447" s="282" t="s">
        <v>79</v>
      </c>
      <c r="AN2447" s="283" t="s">
        <v>906</v>
      </c>
      <c r="AO2447" s="283" t="s">
        <v>1639</v>
      </c>
      <c r="AP2447" s="283">
        <v>10</v>
      </c>
      <c r="AQ2447" s="567">
        <v>2446</v>
      </c>
    </row>
    <row r="2448" spans="35:43" x14ac:dyDescent="0.25">
      <c r="AI2448" s="278" t="str">
        <f t="shared" si="40"/>
        <v>42776Ε3 06η (ΙΑ)435Sκ16</v>
      </c>
      <c r="AJ2448" s="287">
        <v>42776</v>
      </c>
      <c r="AK2448" s="280" t="s">
        <v>1727</v>
      </c>
      <c r="AL2448" s="281">
        <v>435</v>
      </c>
      <c r="AM2448" s="282" t="s">
        <v>79</v>
      </c>
      <c r="AN2448" s="283" t="s">
        <v>906</v>
      </c>
      <c r="AO2448" s="283" t="s">
        <v>1640</v>
      </c>
      <c r="AP2448" s="283">
        <v>11</v>
      </c>
      <c r="AQ2448" s="567">
        <v>2447</v>
      </c>
    </row>
    <row r="2449" spans="35:43" x14ac:dyDescent="0.25">
      <c r="AI2449" s="278" t="str">
        <f t="shared" si="40"/>
        <v>42776Ε3 06η (ΣΤ)261Sα12</v>
      </c>
      <c r="AJ2449" s="287">
        <v>42776</v>
      </c>
      <c r="AK2449" s="280" t="s">
        <v>1728</v>
      </c>
      <c r="AL2449" s="281">
        <v>261</v>
      </c>
      <c r="AM2449" s="282" t="s">
        <v>145</v>
      </c>
      <c r="AN2449" s="283" t="s">
        <v>906</v>
      </c>
      <c r="AO2449" s="283" t="s">
        <v>1634</v>
      </c>
      <c r="AP2449" s="283">
        <v>5</v>
      </c>
      <c r="AQ2449" s="567">
        <v>2448</v>
      </c>
    </row>
    <row r="2450" spans="35:43" x14ac:dyDescent="0.25">
      <c r="AI2450" s="278" t="str">
        <f t="shared" si="40"/>
        <v>42776Ε3 06η (ΣΤ)261Sα14</v>
      </c>
      <c r="AJ2450" s="287">
        <v>42776</v>
      </c>
      <c r="AK2450" s="280" t="s">
        <v>1728</v>
      </c>
      <c r="AL2450" s="281">
        <v>261</v>
      </c>
      <c r="AM2450" s="282" t="s">
        <v>145</v>
      </c>
      <c r="AN2450" s="283" t="s">
        <v>906</v>
      </c>
      <c r="AO2450" s="283" t="s">
        <v>1635</v>
      </c>
      <c r="AP2450" s="283">
        <v>6</v>
      </c>
      <c r="AQ2450" s="567">
        <v>2449</v>
      </c>
    </row>
    <row r="2451" spans="35:43" x14ac:dyDescent="0.25">
      <c r="AI2451" s="278" t="str">
        <f t="shared" si="40"/>
        <v>42776Ε3 06η (ΣΤ)261Sα16</v>
      </c>
      <c r="AJ2451" s="287">
        <v>42776</v>
      </c>
      <c r="AK2451" s="280" t="s">
        <v>1728</v>
      </c>
      <c r="AL2451" s="281">
        <v>261</v>
      </c>
      <c r="AM2451" s="282" t="s">
        <v>145</v>
      </c>
      <c r="AN2451" s="283" t="s">
        <v>906</v>
      </c>
      <c r="AO2451" s="283" t="s">
        <v>1636</v>
      </c>
      <c r="AP2451" s="283">
        <v>7</v>
      </c>
      <c r="AQ2451" s="567">
        <v>2450</v>
      </c>
    </row>
    <row r="2452" spans="35:43" x14ac:dyDescent="0.25">
      <c r="AI2452" s="278" t="str">
        <f t="shared" si="40"/>
        <v>42776Ε3 06η (ΣΤ)261Sκ12</v>
      </c>
      <c r="AJ2452" s="287">
        <v>42776</v>
      </c>
      <c r="AK2452" s="280" t="s">
        <v>1728</v>
      </c>
      <c r="AL2452" s="281">
        <v>261</v>
      </c>
      <c r="AM2452" s="282" t="s">
        <v>145</v>
      </c>
      <c r="AN2452" s="283" t="s">
        <v>906</v>
      </c>
      <c r="AO2452" s="283" t="s">
        <v>1638</v>
      </c>
      <c r="AP2452" s="283">
        <v>9</v>
      </c>
      <c r="AQ2452" s="567">
        <v>2451</v>
      </c>
    </row>
    <row r="2453" spans="35:43" x14ac:dyDescent="0.25">
      <c r="AI2453" s="278" t="str">
        <f t="shared" si="40"/>
        <v>42776Ε3 06η (ΣΤ)261Sκ14</v>
      </c>
      <c r="AJ2453" s="287">
        <v>42776</v>
      </c>
      <c r="AK2453" s="280" t="s">
        <v>1728</v>
      </c>
      <c r="AL2453" s="281">
        <v>261</v>
      </c>
      <c r="AM2453" s="282" t="s">
        <v>145</v>
      </c>
      <c r="AN2453" s="283" t="s">
        <v>906</v>
      </c>
      <c r="AO2453" s="283" t="s">
        <v>1639</v>
      </c>
      <c r="AP2453" s="283">
        <v>10</v>
      </c>
      <c r="AQ2453" s="567">
        <v>2452</v>
      </c>
    </row>
    <row r="2454" spans="35:43" x14ac:dyDescent="0.25">
      <c r="AI2454" s="278" t="str">
        <f t="shared" si="40"/>
        <v>42776Ε3 06η (ΣΤ)261Sκ16</v>
      </c>
      <c r="AJ2454" s="287">
        <v>42776</v>
      </c>
      <c r="AK2454" s="280" t="s">
        <v>1728</v>
      </c>
      <c r="AL2454" s="281">
        <v>261</v>
      </c>
      <c r="AM2454" s="282" t="s">
        <v>145</v>
      </c>
      <c r="AN2454" s="283" t="s">
        <v>906</v>
      </c>
      <c r="AO2454" s="283" t="s">
        <v>1640</v>
      </c>
      <c r="AP2454" s="283">
        <v>11</v>
      </c>
      <c r="AQ2454" s="567">
        <v>2453</v>
      </c>
    </row>
    <row r="2455" spans="35:43" x14ac:dyDescent="0.25">
      <c r="AI2455" s="278" t="str">
        <f t="shared" si="40"/>
        <v>42783Ε3 07η (Γ)186Sα12</v>
      </c>
      <c r="AJ2455" s="287">
        <v>42783</v>
      </c>
      <c r="AK2455" s="280" t="s">
        <v>1729</v>
      </c>
      <c r="AL2455" s="281">
        <v>186</v>
      </c>
      <c r="AM2455" s="282" t="s">
        <v>291</v>
      </c>
      <c r="AN2455" s="283" t="s">
        <v>906</v>
      </c>
      <c r="AO2455" s="283" t="s">
        <v>1634</v>
      </c>
      <c r="AP2455" s="283">
        <v>5</v>
      </c>
      <c r="AQ2455" s="567">
        <v>2454</v>
      </c>
    </row>
    <row r="2456" spans="35:43" x14ac:dyDescent="0.25">
      <c r="AI2456" s="278" t="str">
        <f t="shared" si="40"/>
        <v>42783Ε3 07η (Γ)186Sκ16</v>
      </c>
      <c r="AJ2456" s="287">
        <v>42783</v>
      </c>
      <c r="AK2456" s="280" t="s">
        <v>1729</v>
      </c>
      <c r="AL2456" s="281">
        <v>186</v>
      </c>
      <c r="AM2456" s="282" t="s">
        <v>291</v>
      </c>
      <c r="AN2456" s="283" t="s">
        <v>906</v>
      </c>
      <c r="AO2456" s="283" t="s">
        <v>1640</v>
      </c>
      <c r="AP2456" s="283">
        <v>11</v>
      </c>
      <c r="AQ2456" s="567">
        <v>2456</v>
      </c>
    </row>
    <row r="2457" spans="35:43" x14ac:dyDescent="0.25">
      <c r="AI2457" s="278" t="str">
        <f t="shared" si="40"/>
        <v>42783Ε3 07η (Γ)181Sκ12</v>
      </c>
      <c r="AJ2457" s="287">
        <v>42783</v>
      </c>
      <c r="AK2457" s="280" t="s">
        <v>1729</v>
      </c>
      <c r="AL2457" s="281">
        <v>181</v>
      </c>
      <c r="AM2457" s="282" t="s">
        <v>243</v>
      </c>
      <c r="AN2457" s="283" t="s">
        <v>906</v>
      </c>
      <c r="AO2457" s="283" t="s">
        <v>1638</v>
      </c>
      <c r="AP2457" s="283">
        <v>9</v>
      </c>
      <c r="AQ2457" s="567">
        <v>2455</v>
      </c>
    </row>
    <row r="2458" spans="35:43" x14ac:dyDescent="0.25">
      <c r="AI2458" s="278" t="str">
        <f t="shared" si="40"/>
        <v>42783Ε3 07η (Ζ)309Sα12</v>
      </c>
      <c r="AJ2458" s="287">
        <v>42783</v>
      </c>
      <c r="AK2458" s="280" t="s">
        <v>1730</v>
      </c>
      <c r="AL2458" s="281">
        <v>309</v>
      </c>
      <c r="AM2458" s="282" t="s">
        <v>349</v>
      </c>
      <c r="AN2458" s="283" t="s">
        <v>906</v>
      </c>
      <c r="AO2458" s="283" t="s">
        <v>1634</v>
      </c>
      <c r="AP2458" s="283">
        <v>5</v>
      </c>
      <c r="AQ2458" s="567">
        <v>2457</v>
      </c>
    </row>
    <row r="2459" spans="35:43" x14ac:dyDescent="0.25">
      <c r="AI2459" s="278" t="str">
        <f t="shared" si="40"/>
        <v>42783Ε3 07η (Ζ)309Sα16</v>
      </c>
      <c r="AJ2459" s="287">
        <v>42783</v>
      </c>
      <c r="AK2459" s="280" t="s">
        <v>1730</v>
      </c>
      <c r="AL2459" s="281">
        <v>309</v>
      </c>
      <c r="AM2459" s="282" t="s">
        <v>349</v>
      </c>
      <c r="AN2459" s="283" t="s">
        <v>906</v>
      </c>
      <c r="AO2459" s="283" t="s">
        <v>1636</v>
      </c>
      <c r="AP2459" s="283">
        <v>7</v>
      </c>
      <c r="AQ2459" s="567">
        <v>2459</v>
      </c>
    </row>
    <row r="2460" spans="35:43" x14ac:dyDescent="0.25">
      <c r="AI2460" s="278" t="str">
        <f t="shared" si="40"/>
        <v>42783Ε3 07η (Ζ)309Sκ12</v>
      </c>
      <c r="AJ2460" s="287">
        <v>42783</v>
      </c>
      <c r="AK2460" s="280" t="s">
        <v>1730</v>
      </c>
      <c r="AL2460" s="281">
        <v>309</v>
      </c>
      <c r="AM2460" s="282" t="s">
        <v>349</v>
      </c>
      <c r="AN2460" s="283" t="s">
        <v>906</v>
      </c>
      <c r="AO2460" s="283" t="s">
        <v>1638</v>
      </c>
      <c r="AP2460" s="283">
        <v>9</v>
      </c>
      <c r="AQ2460" s="567">
        <v>2460</v>
      </c>
    </row>
    <row r="2461" spans="35:43" x14ac:dyDescent="0.25">
      <c r="AI2461" s="278" t="str">
        <f t="shared" si="40"/>
        <v>42783Ε3 07η (Ζ)309Sκ16</v>
      </c>
      <c r="AJ2461" s="287">
        <v>42783</v>
      </c>
      <c r="AK2461" s="280" t="s">
        <v>1730</v>
      </c>
      <c r="AL2461" s="281">
        <v>309</v>
      </c>
      <c r="AM2461" s="282" t="s">
        <v>349</v>
      </c>
      <c r="AN2461" s="283" t="s">
        <v>906</v>
      </c>
      <c r="AO2461" s="283" t="s">
        <v>1640</v>
      </c>
      <c r="AP2461" s="283">
        <v>11</v>
      </c>
      <c r="AQ2461" s="567">
        <v>2462</v>
      </c>
    </row>
    <row r="2462" spans="35:43" x14ac:dyDescent="0.25">
      <c r="AI2462" s="278" t="str">
        <f t="shared" si="40"/>
        <v>42783Ε3 07η (Ζ)310Sα14</v>
      </c>
      <c r="AJ2462" s="287">
        <v>42783</v>
      </c>
      <c r="AK2462" s="280" t="s">
        <v>1730</v>
      </c>
      <c r="AL2462" s="281">
        <v>310</v>
      </c>
      <c r="AM2462" s="282" t="s">
        <v>361</v>
      </c>
      <c r="AN2462" s="283" t="s">
        <v>906</v>
      </c>
      <c r="AO2462" s="283" t="s">
        <v>1635</v>
      </c>
      <c r="AP2462" s="283">
        <v>6</v>
      </c>
      <c r="AQ2462" s="567">
        <v>2458</v>
      </c>
    </row>
    <row r="2463" spans="35:43" x14ac:dyDescent="0.25">
      <c r="AI2463" s="278" t="str">
        <f t="shared" si="40"/>
        <v>42783Ε3 07η (Ζ)298Sκ14</v>
      </c>
      <c r="AJ2463" s="287">
        <v>42783</v>
      </c>
      <c r="AK2463" s="280" t="s">
        <v>1730</v>
      </c>
      <c r="AL2463" s="281">
        <v>298</v>
      </c>
      <c r="AM2463" s="282" t="s">
        <v>155</v>
      </c>
      <c r="AN2463" s="283" t="s">
        <v>906</v>
      </c>
      <c r="AO2463" s="283" t="s">
        <v>1639</v>
      </c>
      <c r="AP2463" s="283">
        <v>10</v>
      </c>
      <c r="AQ2463" s="567">
        <v>2461</v>
      </c>
    </row>
    <row r="2464" spans="35:43" x14ac:dyDescent="0.25">
      <c r="AI2464" s="278" t="str">
        <f t="shared" si="40"/>
        <v>42784Ε3 07η (Γ)181Sα16</v>
      </c>
      <c r="AJ2464" s="287">
        <v>42784</v>
      </c>
      <c r="AK2464" s="280" t="s">
        <v>1729</v>
      </c>
      <c r="AL2464" s="281">
        <v>181</v>
      </c>
      <c r="AM2464" s="282" t="s">
        <v>243</v>
      </c>
      <c r="AN2464" s="283" t="s">
        <v>906</v>
      </c>
      <c r="AO2464" s="283" t="s">
        <v>1636</v>
      </c>
      <c r="AP2464" s="283">
        <v>7</v>
      </c>
      <c r="AQ2464" s="567">
        <v>2463</v>
      </c>
    </row>
    <row r="2465" spans="35:43" x14ac:dyDescent="0.25">
      <c r="AI2465" s="278" t="str">
        <f t="shared" si="40"/>
        <v>42786ITF (BAVARIAN)14Dα18</v>
      </c>
      <c r="AJ2465" s="287">
        <v>42786</v>
      </c>
      <c r="AK2465" s="280" t="s">
        <v>1248</v>
      </c>
      <c r="AL2465" s="281">
        <v>14</v>
      </c>
      <c r="AM2465" s="282" t="s">
        <v>908</v>
      </c>
      <c r="AN2465" s="281" t="s">
        <v>913</v>
      </c>
      <c r="AO2465" s="281" t="s">
        <v>1637</v>
      </c>
      <c r="AP2465" s="283">
        <v>16</v>
      </c>
      <c r="AQ2465" s="567">
        <v>2464</v>
      </c>
    </row>
    <row r="2466" spans="35:43" x14ac:dyDescent="0.25">
      <c r="AI2466" s="278" t="str">
        <f t="shared" si="40"/>
        <v>42786TE (BAKU JUNIOR)15Sα14</v>
      </c>
      <c r="AJ2466" s="287">
        <v>42786</v>
      </c>
      <c r="AK2466" s="280" t="s">
        <v>1249</v>
      </c>
      <c r="AL2466" s="281">
        <v>15</v>
      </c>
      <c r="AM2466" s="282" t="s">
        <v>1699</v>
      </c>
      <c r="AN2466" s="283" t="s">
        <v>906</v>
      </c>
      <c r="AO2466" s="283" t="s">
        <v>1635</v>
      </c>
      <c r="AP2466" s="283">
        <v>6</v>
      </c>
      <c r="AQ2466" s="567">
        <v>2465</v>
      </c>
    </row>
    <row r="2467" spans="35:43" x14ac:dyDescent="0.25">
      <c r="AI2467" s="278" t="str">
        <f t="shared" si="40"/>
        <v>42786TE (BAKU JUNIOR)15Dα14</v>
      </c>
      <c r="AJ2467" s="287">
        <v>42786</v>
      </c>
      <c r="AK2467" s="280" t="s">
        <v>1249</v>
      </c>
      <c r="AL2467" s="281">
        <v>15</v>
      </c>
      <c r="AM2467" s="282" t="s">
        <v>1699</v>
      </c>
      <c r="AN2467" s="283" t="s">
        <v>913</v>
      </c>
      <c r="AO2467" s="283" t="s">
        <v>1635</v>
      </c>
      <c r="AP2467" s="283">
        <v>14</v>
      </c>
      <c r="AQ2467" s="567">
        <v>2466</v>
      </c>
    </row>
    <row r="2468" spans="35:43" x14ac:dyDescent="0.25">
      <c r="AI2468" s="278" t="str">
        <f t="shared" si="40"/>
        <v>42791Ε2α (Ε)256Sα12</v>
      </c>
      <c r="AJ2468" s="287">
        <v>42791</v>
      </c>
      <c r="AK2468" s="280" t="s">
        <v>1178</v>
      </c>
      <c r="AL2468" s="281">
        <v>256</v>
      </c>
      <c r="AM2468" s="282" t="s">
        <v>391</v>
      </c>
      <c r="AN2468" s="283" t="s">
        <v>906</v>
      </c>
      <c r="AO2468" s="283" t="s">
        <v>1634</v>
      </c>
      <c r="AP2468" s="283">
        <v>5</v>
      </c>
      <c r="AQ2468" s="567">
        <v>2467</v>
      </c>
    </row>
    <row r="2469" spans="35:43" x14ac:dyDescent="0.25">
      <c r="AI2469" s="278" t="str">
        <f t="shared" si="40"/>
        <v>42791Ε2α (Ε)256Dα12</v>
      </c>
      <c r="AJ2469" s="287">
        <v>42791</v>
      </c>
      <c r="AK2469" s="280" t="s">
        <v>1178</v>
      </c>
      <c r="AL2469" s="281">
        <v>256</v>
      </c>
      <c r="AM2469" s="282" t="s">
        <v>391</v>
      </c>
      <c r="AN2469" s="283" t="s">
        <v>913</v>
      </c>
      <c r="AO2469" s="283" t="s">
        <v>1634</v>
      </c>
      <c r="AP2469" s="283">
        <v>13</v>
      </c>
      <c r="AQ2469" s="567">
        <v>2468</v>
      </c>
    </row>
    <row r="2470" spans="35:43" x14ac:dyDescent="0.25">
      <c r="AI2470" s="278" t="str">
        <f t="shared" si="40"/>
        <v>42791Ε2α (Ε)256Sκ12</v>
      </c>
      <c r="AJ2470" s="287">
        <v>42791</v>
      </c>
      <c r="AK2470" s="280" t="s">
        <v>1178</v>
      </c>
      <c r="AL2470" s="281">
        <v>256</v>
      </c>
      <c r="AM2470" s="282" t="s">
        <v>391</v>
      </c>
      <c r="AN2470" s="283" t="s">
        <v>906</v>
      </c>
      <c r="AO2470" s="283" t="s">
        <v>1638</v>
      </c>
      <c r="AP2470" s="283">
        <v>9</v>
      </c>
      <c r="AQ2470" s="567">
        <v>2473</v>
      </c>
    </row>
    <row r="2471" spans="35:43" x14ac:dyDescent="0.25">
      <c r="AI2471" s="278" t="str">
        <f t="shared" si="40"/>
        <v>42791Ε2α (Ε)256Dκ12</v>
      </c>
      <c r="AJ2471" s="287">
        <v>42791</v>
      </c>
      <c r="AK2471" s="280" t="s">
        <v>1178</v>
      </c>
      <c r="AL2471" s="281">
        <v>256</v>
      </c>
      <c r="AM2471" s="282" t="s">
        <v>391</v>
      </c>
      <c r="AN2471" s="283" t="s">
        <v>913</v>
      </c>
      <c r="AO2471" s="283" t="s">
        <v>1638</v>
      </c>
      <c r="AP2471" s="283">
        <v>17</v>
      </c>
      <c r="AQ2471" s="567">
        <v>2474</v>
      </c>
    </row>
    <row r="2472" spans="35:43" x14ac:dyDescent="0.25">
      <c r="AI2472" s="278" t="str">
        <f t="shared" si="40"/>
        <v>42791Ε2α (Ε)244Sα14</v>
      </c>
      <c r="AJ2472" s="287">
        <v>42791</v>
      </c>
      <c r="AK2472" s="280" t="s">
        <v>1178</v>
      </c>
      <c r="AL2472" s="281">
        <v>244</v>
      </c>
      <c r="AM2472" s="282" t="s">
        <v>325</v>
      </c>
      <c r="AN2472" s="283" t="s">
        <v>906</v>
      </c>
      <c r="AO2472" s="283" t="s">
        <v>1635</v>
      </c>
      <c r="AP2472" s="283">
        <v>6</v>
      </c>
      <c r="AQ2472" s="567">
        <v>2469</v>
      </c>
    </row>
    <row r="2473" spans="35:43" x14ac:dyDescent="0.25">
      <c r="AI2473" s="278" t="str">
        <f t="shared" si="40"/>
        <v>42791Ε2α (Ε)244Dα14</v>
      </c>
      <c r="AJ2473" s="287">
        <v>42791</v>
      </c>
      <c r="AK2473" s="280" t="s">
        <v>1178</v>
      </c>
      <c r="AL2473" s="281">
        <v>244</v>
      </c>
      <c r="AM2473" s="282" t="s">
        <v>325</v>
      </c>
      <c r="AN2473" s="283" t="s">
        <v>913</v>
      </c>
      <c r="AO2473" s="283" t="s">
        <v>1635</v>
      </c>
      <c r="AP2473" s="283">
        <v>14</v>
      </c>
      <c r="AQ2473" s="567">
        <v>2470</v>
      </c>
    </row>
    <row r="2474" spans="35:43" x14ac:dyDescent="0.25">
      <c r="AI2474" s="278" t="str">
        <f t="shared" si="40"/>
        <v>42791Ε2α (Ε)244Sα16</v>
      </c>
      <c r="AJ2474" s="287">
        <v>42791</v>
      </c>
      <c r="AK2474" s="280" t="s">
        <v>1178</v>
      </c>
      <c r="AL2474" s="281">
        <v>244</v>
      </c>
      <c r="AM2474" s="282" t="s">
        <v>325</v>
      </c>
      <c r="AN2474" s="283" t="s">
        <v>906</v>
      </c>
      <c r="AO2474" s="283" t="s">
        <v>1636</v>
      </c>
      <c r="AP2474" s="283">
        <v>7</v>
      </c>
      <c r="AQ2474" s="567">
        <v>2471</v>
      </c>
    </row>
    <row r="2475" spans="35:43" x14ac:dyDescent="0.25">
      <c r="AI2475" s="278" t="str">
        <f t="shared" si="40"/>
        <v>42791Ε2α (Ε)244Dα16</v>
      </c>
      <c r="AJ2475" s="287">
        <v>42791</v>
      </c>
      <c r="AK2475" s="280" t="s">
        <v>1178</v>
      </c>
      <c r="AL2475" s="281">
        <v>244</v>
      </c>
      <c r="AM2475" s="282" t="s">
        <v>325</v>
      </c>
      <c r="AN2475" s="283" t="s">
        <v>913</v>
      </c>
      <c r="AO2475" s="283" t="s">
        <v>1636</v>
      </c>
      <c r="AP2475" s="283">
        <v>15</v>
      </c>
      <c r="AQ2475" s="567">
        <v>2472</v>
      </c>
    </row>
    <row r="2476" spans="35:43" x14ac:dyDescent="0.25">
      <c r="AI2476" s="278" t="str">
        <f t="shared" si="40"/>
        <v>42791Ε2α (Ε)244Sκ14</v>
      </c>
      <c r="AJ2476" s="287">
        <v>42791</v>
      </c>
      <c r="AK2476" s="280" t="s">
        <v>1178</v>
      </c>
      <c r="AL2476" s="281">
        <v>244</v>
      </c>
      <c r="AM2476" s="282" t="s">
        <v>325</v>
      </c>
      <c r="AN2476" s="283" t="s">
        <v>906</v>
      </c>
      <c r="AO2476" s="283" t="s">
        <v>1639</v>
      </c>
      <c r="AP2476" s="283">
        <v>10</v>
      </c>
      <c r="AQ2476" s="567">
        <v>2475</v>
      </c>
    </row>
    <row r="2477" spans="35:43" x14ac:dyDescent="0.25">
      <c r="AI2477" s="278" t="str">
        <f t="shared" si="40"/>
        <v>42791Ε2α (Ε)244Dκ14</v>
      </c>
      <c r="AJ2477" s="287">
        <v>42791</v>
      </c>
      <c r="AK2477" s="280" t="s">
        <v>1178</v>
      </c>
      <c r="AL2477" s="281">
        <v>244</v>
      </c>
      <c r="AM2477" s="282" t="s">
        <v>325</v>
      </c>
      <c r="AN2477" s="283" t="s">
        <v>913</v>
      </c>
      <c r="AO2477" s="283" t="s">
        <v>1639</v>
      </c>
      <c r="AP2477" s="283">
        <v>18</v>
      </c>
      <c r="AQ2477" s="567">
        <v>2476</v>
      </c>
    </row>
    <row r="2478" spans="35:43" x14ac:dyDescent="0.25">
      <c r="AI2478" s="278" t="str">
        <f t="shared" si="40"/>
        <v>42791Ε2α (Ε)244Sκ16</v>
      </c>
      <c r="AJ2478" s="287">
        <v>42791</v>
      </c>
      <c r="AK2478" s="280" t="s">
        <v>1178</v>
      </c>
      <c r="AL2478" s="281">
        <v>244</v>
      </c>
      <c r="AM2478" s="282" t="s">
        <v>325</v>
      </c>
      <c r="AN2478" s="283" t="s">
        <v>906</v>
      </c>
      <c r="AO2478" s="283" t="s">
        <v>1640</v>
      </c>
      <c r="AP2478" s="283">
        <v>11</v>
      </c>
      <c r="AQ2478" s="567">
        <v>2477</v>
      </c>
    </row>
    <row r="2479" spans="35:43" x14ac:dyDescent="0.25">
      <c r="AI2479" s="278" t="str">
        <f t="shared" si="40"/>
        <v>42791Ε2α (Ε)244Dκ16</v>
      </c>
      <c r="AJ2479" s="287">
        <v>42791</v>
      </c>
      <c r="AK2479" s="280" t="s">
        <v>1178</v>
      </c>
      <c r="AL2479" s="281">
        <v>244</v>
      </c>
      <c r="AM2479" s="282" t="s">
        <v>325</v>
      </c>
      <c r="AN2479" s="283" t="s">
        <v>913</v>
      </c>
      <c r="AO2479" s="283" t="s">
        <v>1640</v>
      </c>
      <c r="AP2479" s="283">
        <v>19</v>
      </c>
      <c r="AQ2479" s="567">
        <v>2478</v>
      </c>
    </row>
    <row r="2480" spans="35:43" x14ac:dyDescent="0.25">
      <c r="AI2480" s="278" t="str">
        <f t="shared" si="40"/>
        <v>42791Ε2α (Ζ)305Sα12</v>
      </c>
      <c r="AJ2480" s="287">
        <v>42791</v>
      </c>
      <c r="AK2480" s="280" t="s">
        <v>916</v>
      </c>
      <c r="AL2480" s="281">
        <v>305</v>
      </c>
      <c r="AM2480" s="282" t="s">
        <v>262</v>
      </c>
      <c r="AN2480" s="283" t="s">
        <v>906</v>
      </c>
      <c r="AO2480" s="283" t="s">
        <v>1634</v>
      </c>
      <c r="AP2480" s="283">
        <v>5</v>
      </c>
      <c r="AQ2480" s="567">
        <v>2479</v>
      </c>
    </row>
    <row r="2481" spans="35:43" x14ac:dyDescent="0.25">
      <c r="AI2481" s="278" t="str">
        <f t="shared" si="40"/>
        <v>42791Ε2α (Ζ)305Dα12</v>
      </c>
      <c r="AJ2481" s="287">
        <v>42791</v>
      </c>
      <c r="AK2481" s="280" t="s">
        <v>916</v>
      </c>
      <c r="AL2481" s="281">
        <v>305</v>
      </c>
      <c r="AM2481" s="282" t="s">
        <v>262</v>
      </c>
      <c r="AN2481" s="283" t="s">
        <v>913</v>
      </c>
      <c r="AO2481" s="283" t="s">
        <v>1634</v>
      </c>
      <c r="AP2481" s="283">
        <v>13</v>
      </c>
      <c r="AQ2481" s="567">
        <v>2480</v>
      </c>
    </row>
    <row r="2482" spans="35:43" x14ac:dyDescent="0.25">
      <c r="AI2482" s="278" t="str">
        <f t="shared" si="40"/>
        <v>42791Ε2α (Ζ)305Sα14</v>
      </c>
      <c r="AJ2482" s="287">
        <v>42791</v>
      </c>
      <c r="AK2482" s="280" t="s">
        <v>916</v>
      </c>
      <c r="AL2482" s="281">
        <v>305</v>
      </c>
      <c r="AM2482" s="282" t="s">
        <v>262</v>
      </c>
      <c r="AN2482" s="283" t="s">
        <v>906</v>
      </c>
      <c r="AO2482" s="283" t="s">
        <v>1635</v>
      </c>
      <c r="AP2482" s="283">
        <v>6</v>
      </c>
      <c r="AQ2482" s="567">
        <v>2481</v>
      </c>
    </row>
    <row r="2483" spans="35:43" x14ac:dyDescent="0.25">
      <c r="AI2483" s="278" t="str">
        <f t="shared" si="40"/>
        <v>42791Ε2α (Ζ)305Dα14</v>
      </c>
      <c r="AJ2483" s="287">
        <v>42791</v>
      </c>
      <c r="AK2483" s="280" t="s">
        <v>916</v>
      </c>
      <c r="AL2483" s="281">
        <v>305</v>
      </c>
      <c r="AM2483" s="282" t="s">
        <v>262</v>
      </c>
      <c r="AN2483" s="283" t="s">
        <v>913</v>
      </c>
      <c r="AO2483" s="283" t="s">
        <v>1635</v>
      </c>
      <c r="AP2483" s="283">
        <v>14</v>
      </c>
      <c r="AQ2483" s="567">
        <v>2482</v>
      </c>
    </row>
    <row r="2484" spans="35:43" x14ac:dyDescent="0.25">
      <c r="AI2484" s="278" t="str">
        <f t="shared" si="40"/>
        <v>42791Ε2α (Ζ)305Sα16</v>
      </c>
      <c r="AJ2484" s="287">
        <v>42791</v>
      </c>
      <c r="AK2484" s="280" t="s">
        <v>916</v>
      </c>
      <c r="AL2484" s="281">
        <v>305</v>
      </c>
      <c r="AM2484" s="282" t="s">
        <v>262</v>
      </c>
      <c r="AN2484" s="283" t="s">
        <v>906</v>
      </c>
      <c r="AO2484" s="283" t="s">
        <v>1636</v>
      </c>
      <c r="AP2484" s="283">
        <v>7</v>
      </c>
      <c r="AQ2484" s="567">
        <v>2483</v>
      </c>
    </row>
    <row r="2485" spans="35:43" x14ac:dyDescent="0.25">
      <c r="AI2485" s="278" t="str">
        <f t="shared" si="40"/>
        <v>42791Ε2α (Ζ)305Dα16</v>
      </c>
      <c r="AJ2485" s="287">
        <v>42791</v>
      </c>
      <c r="AK2485" s="280" t="s">
        <v>916</v>
      </c>
      <c r="AL2485" s="281">
        <v>305</v>
      </c>
      <c r="AM2485" s="282" t="s">
        <v>262</v>
      </c>
      <c r="AN2485" s="283" t="s">
        <v>913</v>
      </c>
      <c r="AO2485" s="283" t="s">
        <v>1636</v>
      </c>
      <c r="AP2485" s="283">
        <v>15</v>
      </c>
      <c r="AQ2485" s="567">
        <v>2484</v>
      </c>
    </row>
    <row r="2486" spans="35:43" x14ac:dyDescent="0.25">
      <c r="AI2486" s="278" t="str">
        <f t="shared" si="40"/>
        <v>42791Ε2α (Ζ)305Sκ12</v>
      </c>
      <c r="AJ2486" s="287">
        <v>42791</v>
      </c>
      <c r="AK2486" s="280" t="s">
        <v>916</v>
      </c>
      <c r="AL2486" s="281">
        <v>305</v>
      </c>
      <c r="AM2486" s="282" t="s">
        <v>262</v>
      </c>
      <c r="AN2486" s="283" t="s">
        <v>906</v>
      </c>
      <c r="AO2486" s="283" t="s">
        <v>1638</v>
      </c>
      <c r="AP2486" s="283">
        <v>9</v>
      </c>
      <c r="AQ2486" s="567">
        <v>2485</v>
      </c>
    </row>
    <row r="2487" spans="35:43" x14ac:dyDescent="0.25">
      <c r="AI2487" s="278" t="str">
        <f t="shared" si="40"/>
        <v>42791Ε2α (Ζ)305Dκ12</v>
      </c>
      <c r="AJ2487" s="287">
        <v>42791</v>
      </c>
      <c r="AK2487" s="280" t="s">
        <v>916</v>
      </c>
      <c r="AL2487" s="281">
        <v>305</v>
      </c>
      <c r="AM2487" s="282" t="s">
        <v>262</v>
      </c>
      <c r="AN2487" s="283" t="s">
        <v>913</v>
      </c>
      <c r="AO2487" s="283" t="s">
        <v>1638</v>
      </c>
      <c r="AP2487" s="283">
        <v>17</v>
      </c>
      <c r="AQ2487" s="567">
        <v>2486</v>
      </c>
    </row>
    <row r="2488" spans="35:43" x14ac:dyDescent="0.25">
      <c r="AI2488" s="278" t="str">
        <f t="shared" si="40"/>
        <v>42791Ε2α (Ζ)305Sκ14</v>
      </c>
      <c r="AJ2488" s="287">
        <v>42791</v>
      </c>
      <c r="AK2488" s="280" t="s">
        <v>916</v>
      </c>
      <c r="AL2488" s="281">
        <v>305</v>
      </c>
      <c r="AM2488" s="282" t="s">
        <v>262</v>
      </c>
      <c r="AN2488" s="283" t="s">
        <v>906</v>
      </c>
      <c r="AO2488" s="283" t="s">
        <v>1639</v>
      </c>
      <c r="AP2488" s="283">
        <v>10</v>
      </c>
      <c r="AQ2488" s="567">
        <v>2487</v>
      </c>
    </row>
    <row r="2489" spans="35:43" x14ac:dyDescent="0.25">
      <c r="AI2489" s="278" t="str">
        <f t="shared" si="40"/>
        <v>42791Ε2α (Ζ)305Dκ14</v>
      </c>
      <c r="AJ2489" s="287">
        <v>42791</v>
      </c>
      <c r="AK2489" s="280" t="s">
        <v>916</v>
      </c>
      <c r="AL2489" s="281">
        <v>305</v>
      </c>
      <c r="AM2489" s="282" t="s">
        <v>262</v>
      </c>
      <c r="AN2489" s="283" t="s">
        <v>913</v>
      </c>
      <c r="AO2489" s="283" t="s">
        <v>1639</v>
      </c>
      <c r="AP2489" s="283">
        <v>18</v>
      </c>
      <c r="AQ2489" s="567">
        <v>2488</v>
      </c>
    </row>
    <row r="2490" spans="35:43" x14ac:dyDescent="0.25">
      <c r="AI2490" s="278" t="str">
        <f t="shared" si="40"/>
        <v>42791Ε2α (Ζ)305Sκ16</v>
      </c>
      <c r="AJ2490" s="287">
        <v>42791</v>
      </c>
      <c r="AK2490" s="280" t="s">
        <v>916</v>
      </c>
      <c r="AL2490" s="281">
        <v>305</v>
      </c>
      <c r="AM2490" s="282" t="s">
        <v>262</v>
      </c>
      <c r="AN2490" s="283" t="s">
        <v>906</v>
      </c>
      <c r="AO2490" s="283" t="s">
        <v>1640</v>
      </c>
      <c r="AP2490" s="283">
        <v>11</v>
      </c>
      <c r="AQ2490" s="567">
        <v>2489</v>
      </c>
    </row>
    <row r="2491" spans="35:43" x14ac:dyDescent="0.25">
      <c r="AI2491" s="278" t="str">
        <f t="shared" si="40"/>
        <v>42791Ε2α (Ζ)305Dκ16</v>
      </c>
      <c r="AJ2491" s="287">
        <v>42791</v>
      </c>
      <c r="AK2491" s="280" t="s">
        <v>916</v>
      </c>
      <c r="AL2491" s="281">
        <v>305</v>
      </c>
      <c r="AM2491" s="282" t="s">
        <v>262</v>
      </c>
      <c r="AN2491" s="283" t="s">
        <v>913</v>
      </c>
      <c r="AO2491" s="283" t="s">
        <v>1640</v>
      </c>
      <c r="AP2491" s="283">
        <v>19</v>
      </c>
      <c r="AQ2491" s="567">
        <v>2490</v>
      </c>
    </row>
    <row r="2492" spans="35:43" x14ac:dyDescent="0.25">
      <c r="AI2492" s="278" t="str">
        <f t="shared" si="40"/>
        <v>42791Ε2α (ΣΤ)294Sα12</v>
      </c>
      <c r="AJ2492" s="287">
        <v>42791</v>
      </c>
      <c r="AK2492" s="280" t="s">
        <v>917</v>
      </c>
      <c r="AL2492" s="281">
        <v>294</v>
      </c>
      <c r="AM2492" s="282" t="s">
        <v>385</v>
      </c>
      <c r="AN2492" s="283" t="s">
        <v>906</v>
      </c>
      <c r="AO2492" s="283" t="s">
        <v>1634</v>
      </c>
      <c r="AP2492" s="283">
        <v>5</v>
      </c>
      <c r="AQ2492" s="567">
        <v>2491</v>
      </c>
    </row>
    <row r="2493" spans="35:43" x14ac:dyDescent="0.25">
      <c r="AI2493" s="278" t="str">
        <f t="shared" si="40"/>
        <v>42791Ε2α (ΣΤ)294Dα12</v>
      </c>
      <c r="AJ2493" s="287">
        <v>42791</v>
      </c>
      <c r="AK2493" s="280" t="s">
        <v>917</v>
      </c>
      <c r="AL2493" s="281">
        <v>294</v>
      </c>
      <c r="AM2493" s="282" t="s">
        <v>385</v>
      </c>
      <c r="AN2493" s="283" t="s">
        <v>913</v>
      </c>
      <c r="AO2493" s="283" t="s">
        <v>1634</v>
      </c>
      <c r="AP2493" s="283">
        <v>13</v>
      </c>
      <c r="AQ2493" s="567">
        <v>2492</v>
      </c>
    </row>
    <row r="2494" spans="35:43" x14ac:dyDescent="0.25">
      <c r="AI2494" s="278" t="str">
        <f t="shared" si="40"/>
        <v>42791Ε2α (ΣΤ)294Sα16</v>
      </c>
      <c r="AJ2494" s="287">
        <v>42791</v>
      </c>
      <c r="AK2494" s="280" t="s">
        <v>917</v>
      </c>
      <c r="AL2494" s="281">
        <v>294</v>
      </c>
      <c r="AM2494" s="282" t="s">
        <v>385</v>
      </c>
      <c r="AN2494" s="283" t="s">
        <v>906</v>
      </c>
      <c r="AO2494" s="283" t="s">
        <v>1636</v>
      </c>
      <c r="AP2494" s="283">
        <v>7</v>
      </c>
      <c r="AQ2494" s="567">
        <v>2495</v>
      </c>
    </row>
    <row r="2495" spans="35:43" x14ac:dyDescent="0.25">
      <c r="AI2495" s="278" t="str">
        <f t="shared" si="40"/>
        <v>42791Ε2α (ΣΤ)294Dα16</v>
      </c>
      <c r="AJ2495" s="287">
        <v>42791</v>
      </c>
      <c r="AK2495" s="280" t="s">
        <v>917</v>
      </c>
      <c r="AL2495" s="281">
        <v>294</v>
      </c>
      <c r="AM2495" s="282" t="s">
        <v>385</v>
      </c>
      <c r="AN2495" s="283" t="s">
        <v>913</v>
      </c>
      <c r="AO2495" s="283" t="s">
        <v>1636</v>
      </c>
      <c r="AP2495" s="283">
        <v>15</v>
      </c>
      <c r="AQ2495" s="567">
        <v>2496</v>
      </c>
    </row>
    <row r="2496" spans="35:43" x14ac:dyDescent="0.25">
      <c r="AI2496" s="278" t="str">
        <f t="shared" si="40"/>
        <v>42791Ε2α (ΣΤ)294Sκ12</v>
      </c>
      <c r="AJ2496" s="287">
        <v>42791</v>
      </c>
      <c r="AK2496" s="280" t="s">
        <v>917</v>
      </c>
      <c r="AL2496" s="281">
        <v>294</v>
      </c>
      <c r="AM2496" s="282" t="s">
        <v>385</v>
      </c>
      <c r="AN2496" s="283" t="s">
        <v>906</v>
      </c>
      <c r="AO2496" s="283" t="s">
        <v>1638</v>
      </c>
      <c r="AP2496" s="283">
        <v>9</v>
      </c>
      <c r="AQ2496" s="567">
        <v>2497</v>
      </c>
    </row>
    <row r="2497" spans="35:43" x14ac:dyDescent="0.25">
      <c r="AI2497" s="278" t="str">
        <f t="shared" si="40"/>
        <v>42791Ε2α (ΣΤ)294Dκ12</v>
      </c>
      <c r="AJ2497" s="287">
        <v>42791</v>
      </c>
      <c r="AK2497" s="280" t="s">
        <v>917</v>
      </c>
      <c r="AL2497" s="281">
        <v>294</v>
      </c>
      <c r="AM2497" s="282" t="s">
        <v>385</v>
      </c>
      <c r="AN2497" s="283" t="s">
        <v>913</v>
      </c>
      <c r="AO2497" s="283" t="s">
        <v>1638</v>
      </c>
      <c r="AP2497" s="283">
        <v>17</v>
      </c>
      <c r="AQ2497" s="567">
        <v>2498</v>
      </c>
    </row>
    <row r="2498" spans="35:43" x14ac:dyDescent="0.25">
      <c r="AI2498" s="278" t="str">
        <f t="shared" si="40"/>
        <v>42791Ε2α (ΣΤ)294Sκ16</v>
      </c>
      <c r="AJ2498" s="287">
        <v>42791</v>
      </c>
      <c r="AK2498" s="280" t="s">
        <v>917</v>
      </c>
      <c r="AL2498" s="281">
        <v>294</v>
      </c>
      <c r="AM2498" s="282" t="s">
        <v>385</v>
      </c>
      <c r="AN2498" s="283" t="s">
        <v>906</v>
      </c>
      <c r="AO2498" s="283" t="s">
        <v>1640</v>
      </c>
      <c r="AP2498" s="283">
        <v>11</v>
      </c>
      <c r="AQ2498" s="567">
        <v>2500</v>
      </c>
    </row>
    <row r="2499" spans="35:43" x14ac:dyDescent="0.25">
      <c r="AI2499" s="278" t="str">
        <f t="shared" ref="AI2499:AI2562" si="41">AJ2499&amp;AK2499&amp;AL2499&amp;AN2499&amp;AO2499</f>
        <v>42791Ε2α (ΣΤ)294Dκ16</v>
      </c>
      <c r="AJ2499" s="287">
        <v>42791</v>
      </c>
      <c r="AK2499" s="280" t="s">
        <v>917</v>
      </c>
      <c r="AL2499" s="281">
        <v>294</v>
      </c>
      <c r="AM2499" s="282" t="s">
        <v>385</v>
      </c>
      <c r="AN2499" s="283" t="s">
        <v>913</v>
      </c>
      <c r="AO2499" s="283" t="s">
        <v>1640</v>
      </c>
      <c r="AP2499" s="283">
        <v>19</v>
      </c>
      <c r="AQ2499" s="567">
        <v>2501</v>
      </c>
    </row>
    <row r="2500" spans="35:43" x14ac:dyDescent="0.25">
      <c r="AI2500" s="278" t="str">
        <f t="shared" si="41"/>
        <v>42791Ε2α (ΣΤ)260Sα14</v>
      </c>
      <c r="AJ2500" s="287">
        <v>42791</v>
      </c>
      <c r="AK2500" s="280" t="s">
        <v>917</v>
      </c>
      <c r="AL2500" s="281">
        <v>260</v>
      </c>
      <c r="AM2500" s="282" t="s">
        <v>144</v>
      </c>
      <c r="AN2500" s="283" t="s">
        <v>906</v>
      </c>
      <c r="AO2500" s="283" t="s">
        <v>1635</v>
      </c>
      <c r="AP2500" s="283">
        <v>6</v>
      </c>
      <c r="AQ2500" s="567">
        <v>2493</v>
      </c>
    </row>
    <row r="2501" spans="35:43" x14ac:dyDescent="0.25">
      <c r="AI2501" s="278" t="str">
        <f t="shared" si="41"/>
        <v>42791Ε2α (ΣΤ)260Dα14</v>
      </c>
      <c r="AJ2501" s="287">
        <v>42791</v>
      </c>
      <c r="AK2501" s="280" t="s">
        <v>917</v>
      </c>
      <c r="AL2501" s="281">
        <v>260</v>
      </c>
      <c r="AM2501" s="282" t="s">
        <v>144</v>
      </c>
      <c r="AN2501" s="283" t="s">
        <v>913</v>
      </c>
      <c r="AO2501" s="283" t="s">
        <v>1635</v>
      </c>
      <c r="AP2501" s="283">
        <v>14</v>
      </c>
      <c r="AQ2501" s="567">
        <v>2494</v>
      </c>
    </row>
    <row r="2502" spans="35:43" x14ac:dyDescent="0.25">
      <c r="AI2502" s="278" t="str">
        <f t="shared" si="41"/>
        <v>42791Ε2α (ΣΤ)260Sκ14</v>
      </c>
      <c r="AJ2502" s="287">
        <v>42791</v>
      </c>
      <c r="AK2502" s="280" t="s">
        <v>917</v>
      </c>
      <c r="AL2502" s="281">
        <v>260</v>
      </c>
      <c r="AM2502" s="282" t="s">
        <v>144</v>
      </c>
      <c r="AN2502" s="283" t="s">
        <v>906</v>
      </c>
      <c r="AO2502" s="283" t="s">
        <v>1639</v>
      </c>
      <c r="AP2502" s="283">
        <v>10</v>
      </c>
      <c r="AQ2502" s="567">
        <v>2499</v>
      </c>
    </row>
    <row r="2503" spans="35:43" x14ac:dyDescent="0.25">
      <c r="AI2503" s="278" t="str">
        <f t="shared" si="41"/>
        <v>42793TE (LE CHAMBON)15Sα16</v>
      </c>
      <c r="AJ2503" s="672">
        <v>42793</v>
      </c>
      <c r="AK2503" s="280" t="s">
        <v>1250</v>
      </c>
      <c r="AL2503" s="281">
        <v>15</v>
      </c>
      <c r="AM2503" s="282" t="s">
        <v>1699</v>
      </c>
      <c r="AN2503" s="284" t="s">
        <v>906</v>
      </c>
      <c r="AO2503" s="284" t="s">
        <v>1636</v>
      </c>
      <c r="AP2503" s="283">
        <v>7</v>
      </c>
      <c r="AQ2503" s="567">
        <v>2502</v>
      </c>
    </row>
    <row r="2504" spans="35:43" x14ac:dyDescent="0.25">
      <c r="AI2504" s="278" t="str">
        <f t="shared" si="41"/>
        <v>42793TE (LE CHAMBON)15Dα16</v>
      </c>
      <c r="AJ2504" s="672">
        <v>42793</v>
      </c>
      <c r="AK2504" s="280" t="s">
        <v>1250</v>
      </c>
      <c r="AL2504" s="281">
        <v>15</v>
      </c>
      <c r="AM2504" s="282" t="s">
        <v>1699</v>
      </c>
      <c r="AN2504" s="284" t="s">
        <v>913</v>
      </c>
      <c r="AO2504" s="284" t="s">
        <v>1636</v>
      </c>
      <c r="AP2504" s="283">
        <v>15</v>
      </c>
      <c r="AQ2504" s="567">
        <v>2503</v>
      </c>
    </row>
    <row r="2505" spans="35:43" x14ac:dyDescent="0.25">
      <c r="AI2505" s="278" t="str">
        <f t="shared" si="41"/>
        <v>42797Ε3 09η (Α)122Sα12</v>
      </c>
      <c r="AJ2505" s="287">
        <v>42797</v>
      </c>
      <c r="AK2505" s="280" t="s">
        <v>1731</v>
      </c>
      <c r="AL2505" s="281">
        <v>122</v>
      </c>
      <c r="AM2505" s="282" t="s">
        <v>387</v>
      </c>
      <c r="AN2505" s="283" t="s">
        <v>906</v>
      </c>
      <c r="AO2505" s="283" t="s">
        <v>1634</v>
      </c>
      <c r="AP2505" s="283">
        <v>5</v>
      </c>
      <c r="AQ2505" s="567">
        <v>2504</v>
      </c>
    </row>
    <row r="2506" spans="35:43" x14ac:dyDescent="0.25">
      <c r="AI2506" s="278" t="str">
        <f t="shared" si="41"/>
        <v>42797Ε3 09η (Α)122Sα14</v>
      </c>
      <c r="AJ2506" s="287">
        <v>42797</v>
      </c>
      <c r="AK2506" s="280" t="s">
        <v>1731</v>
      </c>
      <c r="AL2506" s="281">
        <v>122</v>
      </c>
      <c r="AM2506" s="282" t="s">
        <v>387</v>
      </c>
      <c r="AN2506" s="283" t="s">
        <v>906</v>
      </c>
      <c r="AO2506" s="283" t="s">
        <v>1635</v>
      </c>
      <c r="AP2506" s="283">
        <v>6</v>
      </c>
      <c r="AQ2506" s="567">
        <v>2505</v>
      </c>
    </row>
    <row r="2507" spans="35:43" x14ac:dyDescent="0.25">
      <c r="AI2507" s="278" t="str">
        <f t="shared" si="41"/>
        <v>42797Ε3 09η (Α)122Sα16</v>
      </c>
      <c r="AJ2507" s="287">
        <v>42797</v>
      </c>
      <c r="AK2507" s="280" t="s">
        <v>1731</v>
      </c>
      <c r="AL2507" s="281">
        <v>122</v>
      </c>
      <c r="AM2507" s="282" t="s">
        <v>387</v>
      </c>
      <c r="AN2507" s="283" t="s">
        <v>906</v>
      </c>
      <c r="AO2507" s="283" t="s">
        <v>1636</v>
      </c>
      <c r="AP2507" s="283">
        <v>7</v>
      </c>
      <c r="AQ2507" s="567">
        <v>2506</v>
      </c>
    </row>
    <row r="2508" spans="35:43" x14ac:dyDescent="0.25">
      <c r="AI2508" s="278" t="str">
        <f t="shared" si="41"/>
        <v>42797Ε3 09η (Α)122Sκ12</v>
      </c>
      <c r="AJ2508" s="287">
        <v>42797</v>
      </c>
      <c r="AK2508" s="280" t="s">
        <v>1731</v>
      </c>
      <c r="AL2508" s="281">
        <v>122</v>
      </c>
      <c r="AM2508" s="282" t="s">
        <v>387</v>
      </c>
      <c r="AN2508" s="283" t="s">
        <v>906</v>
      </c>
      <c r="AO2508" s="283" t="s">
        <v>1638</v>
      </c>
      <c r="AP2508" s="283">
        <v>9</v>
      </c>
      <c r="AQ2508" s="567">
        <v>2507</v>
      </c>
    </row>
    <row r="2509" spans="35:43" x14ac:dyDescent="0.25">
      <c r="AI2509" s="278" t="str">
        <f t="shared" si="41"/>
        <v>42797Ε3 09η (Α)122Sκ14</v>
      </c>
      <c r="AJ2509" s="287">
        <v>42797</v>
      </c>
      <c r="AK2509" s="280" t="s">
        <v>1731</v>
      </c>
      <c r="AL2509" s="281">
        <v>122</v>
      </c>
      <c r="AM2509" s="282" t="s">
        <v>387</v>
      </c>
      <c r="AN2509" s="283" t="s">
        <v>906</v>
      </c>
      <c r="AO2509" s="283" t="s">
        <v>1639</v>
      </c>
      <c r="AP2509" s="283">
        <v>10</v>
      </c>
      <c r="AQ2509" s="567">
        <v>2508</v>
      </c>
    </row>
    <row r="2510" spans="35:43" x14ac:dyDescent="0.25">
      <c r="AI2510" s="278" t="str">
        <f t="shared" si="41"/>
        <v>42797Ε3 09η (Α)122Sκ16</v>
      </c>
      <c r="AJ2510" s="287">
        <v>42797</v>
      </c>
      <c r="AK2510" s="280" t="s">
        <v>1731</v>
      </c>
      <c r="AL2510" s="281">
        <v>122</v>
      </c>
      <c r="AM2510" s="282" t="s">
        <v>387</v>
      </c>
      <c r="AN2510" s="283" t="s">
        <v>906</v>
      </c>
      <c r="AO2510" s="283" t="s">
        <v>1640</v>
      </c>
      <c r="AP2510" s="283">
        <v>11</v>
      </c>
      <c r="AQ2510" s="567">
        <v>2509</v>
      </c>
    </row>
    <row r="2511" spans="35:43" x14ac:dyDescent="0.25">
      <c r="AI2511" s="278" t="str">
        <f t="shared" si="41"/>
        <v>42797Ε3 09η (Γ)185Sα14</v>
      </c>
      <c r="AJ2511" s="287">
        <v>42797</v>
      </c>
      <c r="AK2511" s="280" t="s">
        <v>1732</v>
      </c>
      <c r="AL2511" s="281">
        <v>185</v>
      </c>
      <c r="AM2511" s="282" t="s">
        <v>289</v>
      </c>
      <c r="AN2511" s="283" t="s">
        <v>906</v>
      </c>
      <c r="AO2511" s="283" t="s">
        <v>1635</v>
      </c>
      <c r="AP2511" s="283">
        <v>6</v>
      </c>
      <c r="AQ2511" s="567">
        <v>2510</v>
      </c>
    </row>
    <row r="2512" spans="35:43" x14ac:dyDescent="0.25">
      <c r="AI2512" s="278" t="str">
        <f t="shared" si="41"/>
        <v>42797Ε3 09η (Γ)185Sκ14</v>
      </c>
      <c r="AJ2512" s="287">
        <v>42797</v>
      </c>
      <c r="AK2512" s="280" t="s">
        <v>1732</v>
      </c>
      <c r="AL2512" s="281">
        <v>185</v>
      </c>
      <c r="AM2512" s="282" t="s">
        <v>289</v>
      </c>
      <c r="AN2512" s="283" t="s">
        <v>906</v>
      </c>
      <c r="AO2512" s="283" t="s">
        <v>1639</v>
      </c>
      <c r="AP2512" s="283">
        <v>10</v>
      </c>
      <c r="AQ2512" s="567">
        <v>2511</v>
      </c>
    </row>
    <row r="2513" spans="35:43" x14ac:dyDescent="0.25">
      <c r="AI2513" s="278" t="str">
        <f t="shared" si="41"/>
        <v>42797Ε3 09η (Ε)245Sα12</v>
      </c>
      <c r="AJ2513" s="287">
        <v>42797</v>
      </c>
      <c r="AK2513" s="280" t="s">
        <v>1733</v>
      </c>
      <c r="AL2513" s="281">
        <v>245</v>
      </c>
      <c r="AM2513" s="282" t="s">
        <v>330</v>
      </c>
      <c r="AN2513" s="283" t="s">
        <v>906</v>
      </c>
      <c r="AO2513" s="283" t="s">
        <v>1634</v>
      </c>
      <c r="AP2513" s="283">
        <v>5</v>
      </c>
      <c r="AQ2513" s="567">
        <v>2512</v>
      </c>
    </row>
    <row r="2514" spans="35:43" x14ac:dyDescent="0.25">
      <c r="AI2514" s="278" t="str">
        <f t="shared" si="41"/>
        <v>42797Ε3 09η (Ε)245Sα16</v>
      </c>
      <c r="AJ2514" s="287">
        <v>42797</v>
      </c>
      <c r="AK2514" s="280" t="s">
        <v>1733</v>
      </c>
      <c r="AL2514" s="281">
        <v>245</v>
      </c>
      <c r="AM2514" s="282" t="s">
        <v>330</v>
      </c>
      <c r="AN2514" s="283" t="s">
        <v>906</v>
      </c>
      <c r="AO2514" s="283" t="s">
        <v>1636</v>
      </c>
      <c r="AP2514" s="283">
        <v>7</v>
      </c>
      <c r="AQ2514" s="567">
        <v>2513</v>
      </c>
    </row>
    <row r="2515" spans="35:43" x14ac:dyDescent="0.25">
      <c r="AI2515" s="278" t="str">
        <f t="shared" si="41"/>
        <v>42797Ε3 09η (Ε)245Sκ12</v>
      </c>
      <c r="AJ2515" s="287">
        <v>42797</v>
      </c>
      <c r="AK2515" s="280" t="s">
        <v>1733</v>
      </c>
      <c r="AL2515" s="281">
        <v>245</v>
      </c>
      <c r="AM2515" s="282" t="s">
        <v>330</v>
      </c>
      <c r="AN2515" s="283" t="s">
        <v>906</v>
      </c>
      <c r="AO2515" s="283" t="s">
        <v>1638</v>
      </c>
      <c r="AP2515" s="283">
        <v>9</v>
      </c>
      <c r="AQ2515" s="567">
        <v>2514</v>
      </c>
    </row>
    <row r="2516" spans="35:43" x14ac:dyDescent="0.25">
      <c r="AI2516" s="278" t="str">
        <f t="shared" si="41"/>
        <v>42797Ε3 09η (Ε)245Sκ16</v>
      </c>
      <c r="AJ2516" s="287">
        <v>42797</v>
      </c>
      <c r="AK2516" s="280" t="s">
        <v>1733</v>
      </c>
      <c r="AL2516" s="281">
        <v>245</v>
      </c>
      <c r="AM2516" s="282" t="s">
        <v>330</v>
      </c>
      <c r="AN2516" s="283" t="s">
        <v>906</v>
      </c>
      <c r="AO2516" s="283" t="s">
        <v>1640</v>
      </c>
      <c r="AP2516" s="283">
        <v>11</v>
      </c>
      <c r="AQ2516" s="567">
        <v>2515</v>
      </c>
    </row>
    <row r="2517" spans="35:43" x14ac:dyDescent="0.25">
      <c r="AI2517" s="278" t="str">
        <f t="shared" si="41"/>
        <v>42797Ε3 09η (Ζ)307Sα14</v>
      </c>
      <c r="AJ2517" s="287">
        <v>42797</v>
      </c>
      <c r="AK2517" s="280" t="s">
        <v>1734</v>
      </c>
      <c r="AL2517" s="281">
        <v>307</v>
      </c>
      <c r="AM2517" s="282" t="s">
        <v>342</v>
      </c>
      <c r="AN2517" s="283" t="s">
        <v>906</v>
      </c>
      <c r="AO2517" s="283" t="s">
        <v>1635</v>
      </c>
      <c r="AP2517" s="283">
        <v>6</v>
      </c>
      <c r="AQ2517" s="567">
        <v>2516</v>
      </c>
    </row>
    <row r="2518" spans="35:43" x14ac:dyDescent="0.25">
      <c r="AI2518" s="278" t="str">
        <f t="shared" si="41"/>
        <v>42797Ε3 09η (Ζ)307Sκ14</v>
      </c>
      <c r="AJ2518" s="287">
        <v>42797</v>
      </c>
      <c r="AK2518" s="280" t="s">
        <v>1734</v>
      </c>
      <c r="AL2518" s="281">
        <v>307</v>
      </c>
      <c r="AM2518" s="282" t="s">
        <v>342</v>
      </c>
      <c r="AN2518" s="283" t="s">
        <v>906</v>
      </c>
      <c r="AO2518" s="283" t="s">
        <v>1639</v>
      </c>
      <c r="AP2518" s="283">
        <v>10</v>
      </c>
      <c r="AQ2518" s="567">
        <v>2517</v>
      </c>
    </row>
    <row r="2519" spans="35:43" x14ac:dyDescent="0.25">
      <c r="AI2519" s="278" t="str">
        <f t="shared" si="41"/>
        <v>42800TE (16TH REALSPORT)15Sκ16</v>
      </c>
      <c r="AJ2519" s="672">
        <v>42800</v>
      </c>
      <c r="AK2519" s="280" t="s">
        <v>1251</v>
      </c>
      <c r="AL2519" s="281">
        <v>15</v>
      </c>
      <c r="AM2519" s="282" t="s">
        <v>1699</v>
      </c>
      <c r="AN2519" s="283" t="s">
        <v>906</v>
      </c>
      <c r="AO2519" s="283" t="s">
        <v>1640</v>
      </c>
      <c r="AP2519" s="283">
        <v>11</v>
      </c>
      <c r="AQ2519" s="567">
        <v>2518</v>
      </c>
    </row>
    <row r="2520" spans="35:43" x14ac:dyDescent="0.25">
      <c r="AI2520" s="278" t="str">
        <f t="shared" si="41"/>
        <v>42804Ε1α (ΙΑ)424Sα12</v>
      </c>
      <c r="AJ2520" s="672">
        <v>42804</v>
      </c>
      <c r="AK2520" s="280" t="s">
        <v>1047</v>
      </c>
      <c r="AL2520" s="281">
        <v>424</v>
      </c>
      <c r="AM2520" s="282" t="s">
        <v>197</v>
      </c>
      <c r="AN2520" s="284" t="s">
        <v>906</v>
      </c>
      <c r="AO2520" s="284" t="s">
        <v>1634</v>
      </c>
      <c r="AP2520" s="283">
        <v>5</v>
      </c>
      <c r="AQ2520" s="567">
        <v>2519</v>
      </c>
    </row>
    <row r="2521" spans="35:43" x14ac:dyDescent="0.25">
      <c r="AI2521" s="278" t="str">
        <f t="shared" si="41"/>
        <v>42804Ε1α (ΙΑ)424Dα12</v>
      </c>
      <c r="AJ2521" s="672">
        <v>42804</v>
      </c>
      <c r="AK2521" s="280" t="s">
        <v>1047</v>
      </c>
      <c r="AL2521" s="281">
        <v>424</v>
      </c>
      <c r="AM2521" s="282" t="s">
        <v>197</v>
      </c>
      <c r="AN2521" s="283" t="s">
        <v>913</v>
      </c>
      <c r="AO2521" s="283" t="s">
        <v>1634</v>
      </c>
      <c r="AP2521" s="283">
        <v>13</v>
      </c>
      <c r="AQ2521" s="567">
        <v>2520</v>
      </c>
    </row>
    <row r="2522" spans="35:43" x14ac:dyDescent="0.25">
      <c r="AI2522" s="278" t="str">
        <f t="shared" si="41"/>
        <v>42804Ε1α (ΙΑ)424Sα14</v>
      </c>
      <c r="AJ2522" s="672">
        <v>42804</v>
      </c>
      <c r="AK2522" s="280" t="s">
        <v>1047</v>
      </c>
      <c r="AL2522" s="281">
        <v>424</v>
      </c>
      <c r="AM2522" s="282" t="s">
        <v>197</v>
      </c>
      <c r="AN2522" s="284" t="s">
        <v>906</v>
      </c>
      <c r="AO2522" s="284" t="s">
        <v>1635</v>
      </c>
      <c r="AP2522" s="283">
        <v>6</v>
      </c>
      <c r="AQ2522" s="567">
        <v>2521</v>
      </c>
    </row>
    <row r="2523" spans="35:43" x14ac:dyDescent="0.25">
      <c r="AI2523" s="278" t="str">
        <f t="shared" si="41"/>
        <v>42804Ε1α (ΙΑ)424Dα14</v>
      </c>
      <c r="AJ2523" s="672">
        <v>42804</v>
      </c>
      <c r="AK2523" s="280" t="s">
        <v>1047</v>
      </c>
      <c r="AL2523" s="281">
        <v>424</v>
      </c>
      <c r="AM2523" s="282" t="s">
        <v>197</v>
      </c>
      <c r="AN2523" s="283" t="s">
        <v>913</v>
      </c>
      <c r="AO2523" s="283" t="s">
        <v>1635</v>
      </c>
      <c r="AP2523" s="283">
        <v>14</v>
      </c>
      <c r="AQ2523" s="567">
        <v>2522</v>
      </c>
    </row>
    <row r="2524" spans="35:43" x14ac:dyDescent="0.25">
      <c r="AI2524" s="278" t="str">
        <f t="shared" si="41"/>
        <v>42804Ε1α (ΙΑ)424Sκ12</v>
      </c>
      <c r="AJ2524" s="672">
        <v>42804</v>
      </c>
      <c r="AK2524" s="280" t="s">
        <v>1047</v>
      </c>
      <c r="AL2524" s="281">
        <v>424</v>
      </c>
      <c r="AM2524" s="282" t="s">
        <v>197</v>
      </c>
      <c r="AN2524" s="283" t="s">
        <v>906</v>
      </c>
      <c r="AO2524" s="283" t="s">
        <v>1638</v>
      </c>
      <c r="AP2524" s="283">
        <v>9</v>
      </c>
      <c r="AQ2524" s="567">
        <v>2526</v>
      </c>
    </row>
    <row r="2525" spans="35:43" x14ac:dyDescent="0.25">
      <c r="AI2525" s="278" t="str">
        <f t="shared" si="41"/>
        <v>42804Ε1α (ΙΑ)424Dκ12</v>
      </c>
      <c r="AJ2525" s="672">
        <v>42804</v>
      </c>
      <c r="AK2525" s="280" t="s">
        <v>1047</v>
      </c>
      <c r="AL2525" s="281">
        <v>424</v>
      </c>
      <c r="AM2525" s="282" t="s">
        <v>197</v>
      </c>
      <c r="AN2525" s="283" t="s">
        <v>913</v>
      </c>
      <c r="AO2525" s="283" t="s">
        <v>1638</v>
      </c>
      <c r="AP2525" s="283">
        <v>17</v>
      </c>
      <c r="AQ2525" s="567">
        <v>2527</v>
      </c>
    </row>
    <row r="2526" spans="35:43" x14ac:dyDescent="0.25">
      <c r="AI2526" s="278" t="str">
        <f t="shared" si="41"/>
        <v>42804Ε1α (ΙΑ)424Sκ14</v>
      </c>
      <c r="AJ2526" s="672">
        <v>42804</v>
      </c>
      <c r="AK2526" s="280" t="s">
        <v>1047</v>
      </c>
      <c r="AL2526" s="281">
        <v>424</v>
      </c>
      <c r="AM2526" s="282" t="s">
        <v>197</v>
      </c>
      <c r="AN2526" s="283" t="s">
        <v>906</v>
      </c>
      <c r="AO2526" s="283" t="s">
        <v>1639</v>
      </c>
      <c r="AP2526" s="283">
        <v>10</v>
      </c>
      <c r="AQ2526" s="567">
        <v>2528</v>
      </c>
    </row>
    <row r="2527" spans="35:43" x14ac:dyDescent="0.25">
      <c r="AI2527" s="278" t="str">
        <f t="shared" si="41"/>
        <v>42804Ε1α (ΙΑ)424Dκ14</v>
      </c>
      <c r="AJ2527" s="672">
        <v>42804</v>
      </c>
      <c r="AK2527" s="280" t="s">
        <v>1047</v>
      </c>
      <c r="AL2527" s="281">
        <v>424</v>
      </c>
      <c r="AM2527" s="282" t="s">
        <v>197</v>
      </c>
      <c r="AN2527" s="283" t="s">
        <v>913</v>
      </c>
      <c r="AO2527" s="283" t="s">
        <v>1639</v>
      </c>
      <c r="AP2527" s="283">
        <v>18</v>
      </c>
      <c r="AQ2527" s="567">
        <v>2529</v>
      </c>
    </row>
    <row r="2528" spans="35:43" x14ac:dyDescent="0.25">
      <c r="AI2528" s="278" t="str">
        <f t="shared" si="41"/>
        <v>42804Ε1α (ΙΑ)435Sα16</v>
      </c>
      <c r="AJ2528" s="672">
        <v>42804</v>
      </c>
      <c r="AK2528" s="280" t="s">
        <v>1047</v>
      </c>
      <c r="AL2528" s="281">
        <v>435</v>
      </c>
      <c r="AM2528" s="282" t="s">
        <v>79</v>
      </c>
      <c r="AN2528" s="283" t="s">
        <v>906</v>
      </c>
      <c r="AO2528" s="283" t="s">
        <v>1636</v>
      </c>
      <c r="AP2528" s="283">
        <v>7</v>
      </c>
      <c r="AQ2528" s="567">
        <v>2523</v>
      </c>
    </row>
    <row r="2529" spans="35:43" x14ac:dyDescent="0.25">
      <c r="AI2529" s="278" t="str">
        <f t="shared" si="41"/>
        <v>42804Ε1α (ΙΑ)435Dα16</v>
      </c>
      <c r="AJ2529" s="672">
        <v>42804</v>
      </c>
      <c r="AK2529" s="280" t="s">
        <v>1047</v>
      </c>
      <c r="AL2529" s="281">
        <v>435</v>
      </c>
      <c r="AM2529" s="282" t="s">
        <v>79</v>
      </c>
      <c r="AN2529" s="283" t="s">
        <v>913</v>
      </c>
      <c r="AO2529" s="283" t="s">
        <v>1636</v>
      </c>
      <c r="AP2529" s="283">
        <v>15</v>
      </c>
      <c r="AQ2529" s="567">
        <v>2524</v>
      </c>
    </row>
    <row r="2530" spans="35:43" x14ac:dyDescent="0.25">
      <c r="AI2530" s="278" t="str">
        <f t="shared" si="41"/>
        <v>42804Ε1α (ΙΑ)435Sα18</v>
      </c>
      <c r="AJ2530" s="672">
        <v>42804</v>
      </c>
      <c r="AK2530" s="280" t="s">
        <v>1047</v>
      </c>
      <c r="AL2530" s="281">
        <v>435</v>
      </c>
      <c r="AM2530" s="282" t="s">
        <v>79</v>
      </c>
      <c r="AN2530" s="283" t="s">
        <v>906</v>
      </c>
      <c r="AO2530" s="283" t="s">
        <v>1637</v>
      </c>
      <c r="AP2530" s="283">
        <v>8</v>
      </c>
      <c r="AQ2530" s="567">
        <v>2525</v>
      </c>
    </row>
    <row r="2531" spans="35:43" x14ac:dyDescent="0.25">
      <c r="AI2531" s="278" t="str">
        <f t="shared" si="41"/>
        <v>42804Ε1α (ΙΑ)435Sκ16</v>
      </c>
      <c r="AJ2531" s="672">
        <v>42804</v>
      </c>
      <c r="AK2531" s="280" t="s">
        <v>1047</v>
      </c>
      <c r="AL2531" s="281">
        <v>435</v>
      </c>
      <c r="AM2531" s="282" t="s">
        <v>79</v>
      </c>
      <c r="AN2531" s="283" t="s">
        <v>906</v>
      </c>
      <c r="AO2531" s="283" t="s">
        <v>1640</v>
      </c>
      <c r="AP2531" s="283">
        <v>11</v>
      </c>
      <c r="AQ2531" s="567">
        <v>2530</v>
      </c>
    </row>
    <row r="2532" spans="35:43" x14ac:dyDescent="0.25">
      <c r="AI2532" s="278" t="str">
        <f t="shared" si="41"/>
        <v>42804Ε1α (ΙΑ)435Dκ16</v>
      </c>
      <c r="AJ2532" s="672">
        <v>42804</v>
      </c>
      <c r="AK2532" s="280" t="s">
        <v>1047</v>
      </c>
      <c r="AL2532" s="281">
        <v>435</v>
      </c>
      <c r="AM2532" s="282" t="s">
        <v>79</v>
      </c>
      <c r="AN2532" s="283" t="s">
        <v>913</v>
      </c>
      <c r="AO2532" s="283" t="s">
        <v>1640</v>
      </c>
      <c r="AP2532" s="283">
        <v>19</v>
      </c>
      <c r="AQ2532" s="567">
        <v>2531</v>
      </c>
    </row>
    <row r="2533" spans="35:43" x14ac:dyDescent="0.25">
      <c r="AI2533" s="278" t="str">
        <f t="shared" si="41"/>
        <v>42804Ε1α (ΙΑ)435Sκ18</v>
      </c>
      <c r="AJ2533" s="672">
        <v>42804</v>
      </c>
      <c r="AK2533" s="280" t="s">
        <v>1047</v>
      </c>
      <c r="AL2533" s="281">
        <v>435</v>
      </c>
      <c r="AM2533" s="282" t="s">
        <v>79</v>
      </c>
      <c r="AN2533" s="283" t="s">
        <v>906</v>
      </c>
      <c r="AO2533" s="283" t="s">
        <v>1641</v>
      </c>
      <c r="AP2533" s="283">
        <v>12</v>
      </c>
      <c r="AQ2533" s="567">
        <v>2532</v>
      </c>
    </row>
    <row r="2534" spans="35:43" x14ac:dyDescent="0.25">
      <c r="AI2534" s="278" t="str">
        <f t="shared" si="41"/>
        <v>42804Ε1α (ΙΑ)435Dκ18</v>
      </c>
      <c r="AJ2534" s="672">
        <v>42804</v>
      </c>
      <c r="AK2534" s="280" t="s">
        <v>1047</v>
      </c>
      <c r="AL2534" s="281">
        <v>435</v>
      </c>
      <c r="AM2534" s="282" t="s">
        <v>79</v>
      </c>
      <c r="AN2534" s="283" t="s">
        <v>913</v>
      </c>
      <c r="AO2534" s="283" t="s">
        <v>1641</v>
      </c>
      <c r="AP2534" s="283">
        <v>20</v>
      </c>
      <c r="AQ2534" s="567">
        <v>2533</v>
      </c>
    </row>
    <row r="2535" spans="35:43" x14ac:dyDescent="0.25">
      <c r="AI2535" s="278" t="str">
        <f t="shared" si="41"/>
        <v>42804Ε3 10η (Δ)217Sα14</v>
      </c>
      <c r="AJ2535" s="672">
        <v>42804</v>
      </c>
      <c r="AK2535" s="280" t="s">
        <v>1252</v>
      </c>
      <c r="AL2535" s="281">
        <v>217</v>
      </c>
      <c r="AM2535" s="282" t="s">
        <v>290</v>
      </c>
      <c r="AN2535" s="283" t="s">
        <v>906</v>
      </c>
      <c r="AO2535" s="283" t="s">
        <v>1635</v>
      </c>
      <c r="AP2535" s="283">
        <v>6</v>
      </c>
      <c r="AQ2535" s="567">
        <v>2534</v>
      </c>
    </row>
    <row r="2536" spans="35:43" x14ac:dyDescent="0.25">
      <c r="AI2536" s="278" t="str">
        <f t="shared" si="41"/>
        <v>42804Ε3 10η (Δ)217Sκ14</v>
      </c>
      <c r="AJ2536" s="672">
        <v>42804</v>
      </c>
      <c r="AK2536" s="280" t="s">
        <v>1252</v>
      </c>
      <c r="AL2536" s="281">
        <v>217</v>
      </c>
      <c r="AM2536" s="282" t="s">
        <v>290</v>
      </c>
      <c r="AN2536" s="283" t="s">
        <v>906</v>
      </c>
      <c r="AO2536" s="283" t="s">
        <v>1639</v>
      </c>
      <c r="AP2536" s="283">
        <v>10</v>
      </c>
      <c r="AQ2536" s="567">
        <v>2535</v>
      </c>
    </row>
    <row r="2537" spans="35:43" x14ac:dyDescent="0.25">
      <c r="AI2537" s="278" t="str">
        <f t="shared" si="41"/>
        <v>42804Ε3 10η (ΣΤ)289Sα14</v>
      </c>
      <c r="AJ2537" s="287">
        <v>42804</v>
      </c>
      <c r="AK2537" s="280" t="s">
        <v>1253</v>
      </c>
      <c r="AL2537" s="281">
        <v>289</v>
      </c>
      <c r="AM2537" s="282" t="s">
        <v>343</v>
      </c>
      <c r="AN2537" s="283" t="s">
        <v>906</v>
      </c>
      <c r="AO2537" s="283" t="s">
        <v>1635</v>
      </c>
      <c r="AP2537" s="283">
        <v>6</v>
      </c>
      <c r="AQ2537" s="567">
        <v>2536</v>
      </c>
    </row>
    <row r="2538" spans="35:43" x14ac:dyDescent="0.25">
      <c r="AI2538" s="278" t="str">
        <f t="shared" si="41"/>
        <v>42804Ε3 10η (ΣΤ)289Sκ14</v>
      </c>
      <c r="AJ2538" s="287">
        <v>42804</v>
      </c>
      <c r="AK2538" s="280" t="s">
        <v>1253</v>
      </c>
      <c r="AL2538" s="281">
        <v>289</v>
      </c>
      <c r="AM2538" s="282" t="s">
        <v>343</v>
      </c>
      <c r="AN2538" s="283" t="s">
        <v>906</v>
      </c>
      <c r="AO2538" s="283" t="s">
        <v>1639</v>
      </c>
      <c r="AP2538" s="283">
        <v>10</v>
      </c>
      <c r="AQ2538" s="567">
        <v>2537</v>
      </c>
    </row>
    <row r="2539" spans="35:43" x14ac:dyDescent="0.25">
      <c r="AI2539" s="278" t="str">
        <f t="shared" si="41"/>
        <v>42804Ε4α (ΙΑ)439Sα12</v>
      </c>
      <c r="AJ2539" s="672">
        <v>42804</v>
      </c>
      <c r="AK2539" s="280" t="s">
        <v>1173</v>
      </c>
      <c r="AL2539" s="281">
        <v>439</v>
      </c>
      <c r="AM2539" s="282" t="s">
        <v>364</v>
      </c>
      <c r="AN2539" s="283" t="s">
        <v>906</v>
      </c>
      <c r="AO2539" s="283" t="s">
        <v>1634</v>
      </c>
      <c r="AP2539" s="283">
        <v>5</v>
      </c>
      <c r="AQ2539" s="567">
        <v>2538</v>
      </c>
    </row>
    <row r="2540" spans="35:43" x14ac:dyDescent="0.25">
      <c r="AI2540" s="278" t="str">
        <f t="shared" si="41"/>
        <v>42804Ε4α (ΙΑ)439Sα14</v>
      </c>
      <c r="AJ2540" s="672">
        <v>42804</v>
      </c>
      <c r="AK2540" s="280" t="s">
        <v>1173</v>
      </c>
      <c r="AL2540" s="281">
        <v>439</v>
      </c>
      <c r="AM2540" s="282" t="s">
        <v>364</v>
      </c>
      <c r="AN2540" s="283" t="s">
        <v>906</v>
      </c>
      <c r="AO2540" s="283" t="s">
        <v>1635</v>
      </c>
      <c r="AP2540" s="283">
        <v>6</v>
      </c>
      <c r="AQ2540" s="567">
        <v>2539</v>
      </c>
    </row>
    <row r="2541" spans="35:43" x14ac:dyDescent="0.25">
      <c r="AI2541" s="278" t="str">
        <f t="shared" si="41"/>
        <v>42804Ε4α (ΙΑ)439Sκ12</v>
      </c>
      <c r="AJ2541" s="672">
        <v>42804</v>
      </c>
      <c r="AK2541" s="280" t="s">
        <v>1173</v>
      </c>
      <c r="AL2541" s="281">
        <v>439</v>
      </c>
      <c r="AM2541" s="282" t="s">
        <v>364</v>
      </c>
      <c r="AN2541" s="283" t="s">
        <v>906</v>
      </c>
      <c r="AO2541" s="283" t="s">
        <v>1638</v>
      </c>
      <c r="AP2541" s="283">
        <v>9</v>
      </c>
      <c r="AQ2541" s="567">
        <v>2541</v>
      </c>
    </row>
    <row r="2542" spans="35:43" x14ac:dyDescent="0.25">
      <c r="AI2542" s="278" t="str">
        <f t="shared" si="41"/>
        <v>42804Ε4α (ΙΑ)439Sκ14</v>
      </c>
      <c r="AJ2542" s="672">
        <v>42804</v>
      </c>
      <c r="AK2542" s="280" t="s">
        <v>1173</v>
      </c>
      <c r="AL2542" s="281">
        <v>439</v>
      </c>
      <c r="AM2542" s="282" t="s">
        <v>364</v>
      </c>
      <c r="AN2542" s="283" t="s">
        <v>906</v>
      </c>
      <c r="AO2542" s="283" t="s">
        <v>1639</v>
      </c>
      <c r="AP2542" s="283">
        <v>10</v>
      </c>
      <c r="AQ2542" s="567">
        <v>2542</v>
      </c>
    </row>
    <row r="2543" spans="35:43" x14ac:dyDescent="0.25">
      <c r="AI2543" s="278" t="str">
        <f t="shared" si="41"/>
        <v>42804Ε4α (ΙΑ)424Sα16</v>
      </c>
      <c r="AJ2543" s="672">
        <v>42804</v>
      </c>
      <c r="AK2543" s="280" t="s">
        <v>1173</v>
      </c>
      <c r="AL2543" s="281">
        <v>424</v>
      </c>
      <c r="AM2543" s="282" t="s">
        <v>197</v>
      </c>
      <c r="AN2543" s="283" t="s">
        <v>906</v>
      </c>
      <c r="AO2543" s="283" t="s">
        <v>1636</v>
      </c>
      <c r="AP2543" s="283">
        <v>7</v>
      </c>
      <c r="AQ2543" s="567">
        <v>2540</v>
      </c>
    </row>
    <row r="2544" spans="35:43" x14ac:dyDescent="0.25">
      <c r="AI2544" s="278" t="str">
        <f t="shared" si="41"/>
        <v>42804Ε4α (ΙΑ)424Sκ16</v>
      </c>
      <c r="AJ2544" s="672">
        <v>42804</v>
      </c>
      <c r="AK2544" s="280" t="s">
        <v>1173</v>
      </c>
      <c r="AL2544" s="281">
        <v>424</v>
      </c>
      <c r="AM2544" s="282" t="s">
        <v>197</v>
      </c>
      <c r="AN2544" s="283" t="s">
        <v>906</v>
      </c>
      <c r="AO2544" s="283" t="s">
        <v>1640</v>
      </c>
      <c r="AP2544" s="283">
        <v>11</v>
      </c>
      <c r="AQ2544" s="567">
        <v>2543</v>
      </c>
    </row>
    <row r="2545" spans="35:43" x14ac:dyDescent="0.25">
      <c r="AI2545" s="278" t="str">
        <f t="shared" si="41"/>
        <v>42812Ε3 11η (Β)152Sα12</v>
      </c>
      <c r="AJ2545" s="287">
        <v>42812</v>
      </c>
      <c r="AK2545" s="280" t="s">
        <v>1254</v>
      </c>
      <c r="AL2545" s="281">
        <v>152</v>
      </c>
      <c r="AM2545" s="282" t="s">
        <v>309</v>
      </c>
      <c r="AN2545" s="283" t="s">
        <v>906</v>
      </c>
      <c r="AO2545" s="283" t="s">
        <v>1634</v>
      </c>
      <c r="AP2545" s="283">
        <v>5</v>
      </c>
      <c r="AQ2545" s="567">
        <v>2544</v>
      </c>
    </row>
    <row r="2546" spans="35:43" x14ac:dyDescent="0.25">
      <c r="AI2546" s="278" t="str">
        <f t="shared" si="41"/>
        <v>42812Ε3 11η (Β)152Sκ12</v>
      </c>
      <c r="AJ2546" s="287">
        <v>42812</v>
      </c>
      <c r="AK2546" s="280" t="s">
        <v>1254</v>
      </c>
      <c r="AL2546" s="281">
        <v>152</v>
      </c>
      <c r="AM2546" s="282" t="s">
        <v>309</v>
      </c>
      <c r="AN2546" s="283" t="s">
        <v>906</v>
      </c>
      <c r="AO2546" s="283" t="s">
        <v>1638</v>
      </c>
      <c r="AP2546" s="283">
        <v>9</v>
      </c>
      <c r="AQ2546" s="567">
        <v>2546</v>
      </c>
    </row>
    <row r="2547" spans="35:43" x14ac:dyDescent="0.25">
      <c r="AI2547" s="278" t="str">
        <f t="shared" si="41"/>
        <v>42812Ε3 11η (Β)151Sα16</v>
      </c>
      <c r="AJ2547" s="287">
        <v>42812</v>
      </c>
      <c r="AK2547" s="280" t="s">
        <v>1254</v>
      </c>
      <c r="AL2547" s="281">
        <v>151</v>
      </c>
      <c r="AM2547" s="282" t="s">
        <v>302</v>
      </c>
      <c r="AN2547" s="283" t="s">
        <v>906</v>
      </c>
      <c r="AO2547" s="283" t="s">
        <v>1636</v>
      </c>
      <c r="AP2547" s="283">
        <v>7</v>
      </c>
      <c r="AQ2547" s="567">
        <v>2545</v>
      </c>
    </row>
    <row r="2548" spans="35:43" x14ac:dyDescent="0.25">
      <c r="AI2548" s="278" t="str">
        <f t="shared" si="41"/>
        <v>42812Ε3 11η (Β)151Sκ16</v>
      </c>
      <c r="AJ2548" s="287">
        <v>42812</v>
      </c>
      <c r="AK2548" s="280" t="s">
        <v>1254</v>
      </c>
      <c r="AL2548" s="281">
        <v>151</v>
      </c>
      <c r="AM2548" s="282" t="s">
        <v>302</v>
      </c>
      <c r="AN2548" s="283" t="s">
        <v>906</v>
      </c>
      <c r="AO2548" s="283" t="s">
        <v>1640</v>
      </c>
      <c r="AP2548" s="283">
        <v>11</v>
      </c>
      <c r="AQ2548" s="567">
        <v>2547</v>
      </c>
    </row>
    <row r="2549" spans="35:43" x14ac:dyDescent="0.25">
      <c r="AI2549" s="278" t="str">
        <f t="shared" si="41"/>
        <v>42812Ε3 11η (Γ)171Sα12</v>
      </c>
      <c r="AJ2549" s="287">
        <v>42812</v>
      </c>
      <c r="AK2549" s="280" t="s">
        <v>1255</v>
      </c>
      <c r="AL2549" s="281">
        <v>171</v>
      </c>
      <c r="AM2549" s="282" t="s">
        <v>199</v>
      </c>
      <c r="AN2549" s="283" t="s">
        <v>906</v>
      </c>
      <c r="AO2549" s="283" t="s">
        <v>1634</v>
      </c>
      <c r="AP2549" s="283">
        <v>5</v>
      </c>
      <c r="AQ2549" s="567">
        <v>2548</v>
      </c>
    </row>
    <row r="2550" spans="35:43" x14ac:dyDescent="0.25">
      <c r="AI2550" s="278" t="str">
        <f t="shared" si="41"/>
        <v>42812Ε3 11η (Γ)171Sα16</v>
      </c>
      <c r="AJ2550" s="287">
        <v>42812</v>
      </c>
      <c r="AK2550" s="280" t="s">
        <v>1255</v>
      </c>
      <c r="AL2550" s="281">
        <v>171</v>
      </c>
      <c r="AM2550" s="282" t="s">
        <v>199</v>
      </c>
      <c r="AN2550" s="283" t="s">
        <v>906</v>
      </c>
      <c r="AO2550" s="283" t="s">
        <v>1636</v>
      </c>
      <c r="AP2550" s="283">
        <v>7</v>
      </c>
      <c r="AQ2550" s="567">
        <v>2549</v>
      </c>
    </row>
    <row r="2551" spans="35:43" x14ac:dyDescent="0.25">
      <c r="AI2551" s="278" t="str">
        <f t="shared" si="41"/>
        <v>42812Ε3 11η (Γ)192Sκ12</v>
      </c>
      <c r="AJ2551" s="287">
        <v>42812</v>
      </c>
      <c r="AK2551" s="280" t="s">
        <v>1255</v>
      </c>
      <c r="AL2551" s="281">
        <v>192</v>
      </c>
      <c r="AM2551" s="282" t="s">
        <v>324</v>
      </c>
      <c r="AN2551" s="283" t="s">
        <v>906</v>
      </c>
      <c r="AO2551" s="283" t="s">
        <v>1638</v>
      </c>
      <c r="AP2551" s="283">
        <v>9</v>
      </c>
      <c r="AQ2551" s="567">
        <v>2550</v>
      </c>
    </row>
    <row r="2552" spans="35:43" x14ac:dyDescent="0.25">
      <c r="AI2552" s="278" t="str">
        <f t="shared" si="41"/>
        <v>42812Ε3 11η (Γ)192Sκ16</v>
      </c>
      <c r="AJ2552" s="287">
        <v>42812</v>
      </c>
      <c r="AK2552" s="280" t="s">
        <v>1255</v>
      </c>
      <c r="AL2552" s="281">
        <v>192</v>
      </c>
      <c r="AM2552" s="282" t="s">
        <v>324</v>
      </c>
      <c r="AN2552" s="283" t="s">
        <v>906</v>
      </c>
      <c r="AO2552" s="283" t="s">
        <v>1640</v>
      </c>
      <c r="AP2552" s="283">
        <v>11</v>
      </c>
      <c r="AQ2552" s="567">
        <v>2551</v>
      </c>
    </row>
    <row r="2553" spans="35:43" x14ac:dyDescent="0.25">
      <c r="AI2553" s="278" t="str">
        <f t="shared" si="41"/>
        <v>42812Ε3 11η (Δ)217Sα12</v>
      </c>
      <c r="AJ2553" s="287">
        <v>42812</v>
      </c>
      <c r="AK2553" s="280" t="s">
        <v>1256</v>
      </c>
      <c r="AL2553" s="281">
        <v>217</v>
      </c>
      <c r="AM2553" s="282" t="s">
        <v>290</v>
      </c>
      <c r="AN2553" s="283" t="s">
        <v>906</v>
      </c>
      <c r="AO2553" s="283" t="s">
        <v>1634</v>
      </c>
      <c r="AP2553" s="283">
        <v>5</v>
      </c>
      <c r="AQ2553" s="567">
        <v>2552</v>
      </c>
    </row>
    <row r="2554" spans="35:43" x14ac:dyDescent="0.25">
      <c r="AI2554" s="278" t="str">
        <f t="shared" si="41"/>
        <v>42812Ε3 11η (Δ)217Sα16</v>
      </c>
      <c r="AJ2554" s="287">
        <v>42812</v>
      </c>
      <c r="AK2554" s="280" t="s">
        <v>1256</v>
      </c>
      <c r="AL2554" s="281">
        <v>217</v>
      </c>
      <c r="AM2554" s="282" t="s">
        <v>290</v>
      </c>
      <c r="AN2554" s="283" t="s">
        <v>906</v>
      </c>
      <c r="AO2554" s="283" t="s">
        <v>1636</v>
      </c>
      <c r="AP2554" s="283">
        <v>7</v>
      </c>
      <c r="AQ2554" s="567">
        <v>2553</v>
      </c>
    </row>
    <row r="2555" spans="35:43" x14ac:dyDescent="0.25">
      <c r="AI2555" s="278" t="str">
        <f t="shared" si="41"/>
        <v>42812Ε3 11η (Δ)217Sκ12</v>
      </c>
      <c r="AJ2555" s="287">
        <v>42812</v>
      </c>
      <c r="AK2555" s="280" t="s">
        <v>1256</v>
      </c>
      <c r="AL2555" s="281">
        <v>217</v>
      </c>
      <c r="AM2555" s="282" t="s">
        <v>290</v>
      </c>
      <c r="AN2555" s="283" t="s">
        <v>906</v>
      </c>
      <c r="AO2555" s="283" t="s">
        <v>1638</v>
      </c>
      <c r="AP2555" s="283">
        <v>9</v>
      </c>
      <c r="AQ2555" s="567">
        <v>2554</v>
      </c>
    </row>
    <row r="2556" spans="35:43" x14ac:dyDescent="0.25">
      <c r="AI2556" s="278" t="str">
        <f t="shared" si="41"/>
        <v>42812Ε3 11η (Δ)217Sκ16</v>
      </c>
      <c r="AJ2556" s="287">
        <v>42812</v>
      </c>
      <c r="AK2556" s="280" t="s">
        <v>1256</v>
      </c>
      <c r="AL2556" s="281">
        <v>217</v>
      </c>
      <c r="AM2556" s="282" t="s">
        <v>290</v>
      </c>
      <c r="AN2556" s="283" t="s">
        <v>906</v>
      </c>
      <c r="AO2556" s="283" t="s">
        <v>1640</v>
      </c>
      <c r="AP2556" s="283">
        <v>11</v>
      </c>
      <c r="AQ2556" s="567">
        <v>2555</v>
      </c>
    </row>
    <row r="2557" spans="35:43" x14ac:dyDescent="0.25">
      <c r="AI2557" s="278" t="str">
        <f t="shared" si="41"/>
        <v>42812Ε3 11η (Ε)245Sα14</v>
      </c>
      <c r="AJ2557" s="287">
        <v>42812</v>
      </c>
      <c r="AK2557" s="280" t="s">
        <v>1257</v>
      </c>
      <c r="AL2557" s="281">
        <v>245</v>
      </c>
      <c r="AM2557" s="282" t="s">
        <v>330</v>
      </c>
      <c r="AN2557" s="283" t="s">
        <v>906</v>
      </c>
      <c r="AO2557" s="283" t="s">
        <v>1635</v>
      </c>
      <c r="AP2557" s="283">
        <v>6</v>
      </c>
      <c r="AQ2557" s="567">
        <v>2556</v>
      </c>
    </row>
    <row r="2558" spans="35:43" x14ac:dyDescent="0.25">
      <c r="AI2558" s="278" t="str">
        <f t="shared" si="41"/>
        <v>42812Ε3 11η (Ε)245Sκ14</v>
      </c>
      <c r="AJ2558" s="287">
        <v>42812</v>
      </c>
      <c r="AK2558" s="280" t="s">
        <v>1257</v>
      </c>
      <c r="AL2558" s="281">
        <v>245</v>
      </c>
      <c r="AM2558" s="282" t="s">
        <v>330</v>
      </c>
      <c r="AN2558" s="283" t="s">
        <v>906</v>
      </c>
      <c r="AO2558" s="283" t="s">
        <v>1639</v>
      </c>
      <c r="AP2558" s="283">
        <v>10</v>
      </c>
      <c r="AQ2558" s="567">
        <v>2557</v>
      </c>
    </row>
    <row r="2559" spans="35:43" x14ac:dyDescent="0.25">
      <c r="AI2559" s="278" t="str">
        <f t="shared" si="41"/>
        <v>42812Ε3 11η (Ζ)307Sα12</v>
      </c>
      <c r="AJ2559" s="287">
        <v>42812</v>
      </c>
      <c r="AK2559" s="280" t="s">
        <v>1258</v>
      </c>
      <c r="AL2559" s="281">
        <v>307</v>
      </c>
      <c r="AM2559" s="282" t="s">
        <v>342</v>
      </c>
      <c r="AN2559" s="283" t="s">
        <v>906</v>
      </c>
      <c r="AO2559" s="283" t="s">
        <v>1634</v>
      </c>
      <c r="AP2559" s="283">
        <v>5</v>
      </c>
      <c r="AQ2559" s="567">
        <v>2558</v>
      </c>
    </row>
    <row r="2560" spans="35:43" x14ac:dyDescent="0.25">
      <c r="AI2560" s="278" t="str">
        <f t="shared" si="41"/>
        <v>42812Ε3 11η (Ζ)307Sα16</v>
      </c>
      <c r="AJ2560" s="287">
        <v>42812</v>
      </c>
      <c r="AK2560" s="280" t="s">
        <v>1258</v>
      </c>
      <c r="AL2560" s="281">
        <v>307</v>
      </c>
      <c r="AM2560" s="282" t="s">
        <v>342</v>
      </c>
      <c r="AN2560" s="283" t="s">
        <v>906</v>
      </c>
      <c r="AO2560" s="283" t="s">
        <v>1636</v>
      </c>
      <c r="AP2560" s="283">
        <v>7</v>
      </c>
      <c r="AQ2560" s="567">
        <v>2559</v>
      </c>
    </row>
    <row r="2561" spans="35:43" x14ac:dyDescent="0.25">
      <c r="AI2561" s="278" t="str">
        <f t="shared" si="41"/>
        <v>42812Ε3 11η (Ζ)307Sκ12</v>
      </c>
      <c r="AJ2561" s="287">
        <v>42812</v>
      </c>
      <c r="AK2561" s="280" t="s">
        <v>1258</v>
      </c>
      <c r="AL2561" s="281">
        <v>307</v>
      </c>
      <c r="AM2561" s="282" t="s">
        <v>342</v>
      </c>
      <c r="AN2561" s="283" t="s">
        <v>906</v>
      </c>
      <c r="AO2561" s="283" t="s">
        <v>1638</v>
      </c>
      <c r="AP2561" s="283">
        <v>9</v>
      </c>
      <c r="AQ2561" s="567">
        <v>2560</v>
      </c>
    </row>
    <row r="2562" spans="35:43" x14ac:dyDescent="0.25">
      <c r="AI2562" s="278" t="str">
        <f t="shared" si="41"/>
        <v>42812Ε3 11η (Ζ)307Sκ16</v>
      </c>
      <c r="AJ2562" s="287">
        <v>42812</v>
      </c>
      <c r="AK2562" s="280" t="s">
        <v>1258</v>
      </c>
      <c r="AL2562" s="281">
        <v>307</v>
      </c>
      <c r="AM2562" s="282" t="s">
        <v>342</v>
      </c>
      <c r="AN2562" s="283" t="s">
        <v>906</v>
      </c>
      <c r="AO2562" s="283" t="s">
        <v>1640</v>
      </c>
      <c r="AP2562" s="283">
        <v>11</v>
      </c>
      <c r="AQ2562" s="567">
        <v>2561</v>
      </c>
    </row>
    <row r="2563" spans="35:43" x14ac:dyDescent="0.25">
      <c r="AI2563" s="278" t="str">
        <f t="shared" ref="AI2563:AI2626" si="42">AJ2563&amp;AK2563&amp;AL2563&amp;AN2563&amp;AO2563</f>
        <v>42812Ε3 11η (Η)333Sα12</v>
      </c>
      <c r="AJ2563" s="287">
        <v>42812</v>
      </c>
      <c r="AK2563" s="280" t="s">
        <v>1259</v>
      </c>
      <c r="AL2563" s="281">
        <v>333</v>
      </c>
      <c r="AM2563" s="282" t="s">
        <v>192</v>
      </c>
      <c r="AN2563" s="283" t="s">
        <v>906</v>
      </c>
      <c r="AO2563" s="283" t="s">
        <v>1634</v>
      </c>
      <c r="AP2563" s="283">
        <v>5</v>
      </c>
      <c r="AQ2563" s="567">
        <v>2562</v>
      </c>
    </row>
    <row r="2564" spans="35:43" x14ac:dyDescent="0.25">
      <c r="AI2564" s="278" t="str">
        <f t="shared" si="42"/>
        <v>42812Ε3 11η (Η)333Sα14</v>
      </c>
      <c r="AJ2564" s="287">
        <v>42812</v>
      </c>
      <c r="AK2564" s="280" t="s">
        <v>1259</v>
      </c>
      <c r="AL2564" s="281">
        <v>333</v>
      </c>
      <c r="AM2564" s="282" t="s">
        <v>192</v>
      </c>
      <c r="AN2564" s="283" t="s">
        <v>906</v>
      </c>
      <c r="AO2564" s="283" t="s">
        <v>1635</v>
      </c>
      <c r="AP2564" s="283">
        <v>6</v>
      </c>
      <c r="AQ2564" s="567">
        <v>2563</v>
      </c>
    </row>
    <row r="2565" spans="35:43" x14ac:dyDescent="0.25">
      <c r="AI2565" s="278" t="str">
        <f t="shared" si="42"/>
        <v>42812Ε3 11η (Η)333Sα16</v>
      </c>
      <c r="AJ2565" s="287">
        <v>42812</v>
      </c>
      <c r="AK2565" s="280" t="s">
        <v>1259</v>
      </c>
      <c r="AL2565" s="281">
        <v>333</v>
      </c>
      <c r="AM2565" s="282" t="s">
        <v>192</v>
      </c>
      <c r="AN2565" s="283" t="s">
        <v>906</v>
      </c>
      <c r="AO2565" s="283" t="s">
        <v>1636</v>
      </c>
      <c r="AP2565" s="283">
        <v>7</v>
      </c>
      <c r="AQ2565" s="567">
        <v>2564</v>
      </c>
    </row>
    <row r="2566" spans="35:43" x14ac:dyDescent="0.25">
      <c r="AI2566" s="278" t="str">
        <f t="shared" si="42"/>
        <v>42812Ε3 11η (Η)333Sκ12</v>
      </c>
      <c r="AJ2566" s="287">
        <v>42812</v>
      </c>
      <c r="AK2566" s="280" t="s">
        <v>1259</v>
      </c>
      <c r="AL2566" s="281">
        <v>333</v>
      </c>
      <c r="AM2566" s="282" t="s">
        <v>192</v>
      </c>
      <c r="AN2566" s="283" t="s">
        <v>906</v>
      </c>
      <c r="AO2566" s="283" t="s">
        <v>1638</v>
      </c>
      <c r="AP2566" s="283">
        <v>9</v>
      </c>
      <c r="AQ2566" s="567">
        <v>2565</v>
      </c>
    </row>
    <row r="2567" spans="35:43" x14ac:dyDescent="0.25">
      <c r="AI2567" s="278" t="str">
        <f t="shared" si="42"/>
        <v>42812Ε3 11η (Η)333Sκ14</v>
      </c>
      <c r="AJ2567" s="287">
        <v>42812</v>
      </c>
      <c r="AK2567" s="280" t="s">
        <v>1259</v>
      </c>
      <c r="AL2567" s="281">
        <v>333</v>
      </c>
      <c r="AM2567" s="282" t="s">
        <v>192</v>
      </c>
      <c r="AN2567" s="283" t="s">
        <v>906</v>
      </c>
      <c r="AO2567" s="283" t="s">
        <v>1639</v>
      </c>
      <c r="AP2567" s="283">
        <v>10</v>
      </c>
      <c r="AQ2567" s="567">
        <v>2566</v>
      </c>
    </row>
    <row r="2568" spans="35:43" x14ac:dyDescent="0.25">
      <c r="AI2568" s="278" t="str">
        <f t="shared" si="42"/>
        <v>42812Ε3 11η (Η)333Sκ16</v>
      </c>
      <c r="AJ2568" s="287">
        <v>42812</v>
      </c>
      <c r="AK2568" s="280" t="s">
        <v>1259</v>
      </c>
      <c r="AL2568" s="281">
        <v>333</v>
      </c>
      <c r="AM2568" s="282" t="s">
        <v>192</v>
      </c>
      <c r="AN2568" s="283" t="s">
        <v>906</v>
      </c>
      <c r="AO2568" s="283" t="s">
        <v>1640</v>
      </c>
      <c r="AP2568" s="283">
        <v>11</v>
      </c>
      <c r="AQ2568" s="567">
        <v>2567</v>
      </c>
    </row>
    <row r="2569" spans="35:43" x14ac:dyDescent="0.25">
      <c r="AI2569" s="278" t="str">
        <f t="shared" si="42"/>
        <v>42812Ε3 11η (Θ)398Sα12</v>
      </c>
      <c r="AJ2569" s="287">
        <v>42812</v>
      </c>
      <c r="AK2569" s="280" t="s">
        <v>1260</v>
      </c>
      <c r="AL2569" s="281">
        <v>398</v>
      </c>
      <c r="AM2569" s="282" t="s">
        <v>337</v>
      </c>
      <c r="AN2569" s="283" t="s">
        <v>906</v>
      </c>
      <c r="AO2569" s="283" t="s">
        <v>1634</v>
      </c>
      <c r="AP2569" s="283">
        <v>5</v>
      </c>
      <c r="AQ2569" s="567">
        <v>2568</v>
      </c>
    </row>
    <row r="2570" spans="35:43" x14ac:dyDescent="0.25">
      <c r="AI2570" s="278" t="str">
        <f t="shared" si="42"/>
        <v>42812Ε3 11η (Θ)398Sα14</v>
      </c>
      <c r="AJ2570" s="287">
        <v>42812</v>
      </c>
      <c r="AK2570" s="280" t="s">
        <v>1260</v>
      </c>
      <c r="AL2570" s="281">
        <v>398</v>
      </c>
      <c r="AM2570" s="282" t="s">
        <v>337</v>
      </c>
      <c r="AN2570" s="283" t="s">
        <v>906</v>
      </c>
      <c r="AO2570" s="283" t="s">
        <v>1635</v>
      </c>
      <c r="AP2570" s="283">
        <v>6</v>
      </c>
      <c r="AQ2570" s="567">
        <v>2569</v>
      </c>
    </row>
    <row r="2571" spans="35:43" x14ac:dyDescent="0.25">
      <c r="AI2571" s="278" t="str">
        <f t="shared" si="42"/>
        <v>42812Ε3 11η (Θ)398Sα16</v>
      </c>
      <c r="AJ2571" s="287">
        <v>42812</v>
      </c>
      <c r="AK2571" s="280" t="s">
        <v>1260</v>
      </c>
      <c r="AL2571" s="281">
        <v>398</v>
      </c>
      <c r="AM2571" s="282" t="s">
        <v>337</v>
      </c>
      <c r="AN2571" s="283" t="s">
        <v>906</v>
      </c>
      <c r="AO2571" s="283" t="s">
        <v>1636</v>
      </c>
      <c r="AP2571" s="283">
        <v>7</v>
      </c>
      <c r="AQ2571" s="567">
        <v>2570</v>
      </c>
    </row>
    <row r="2572" spans="35:43" x14ac:dyDescent="0.25">
      <c r="AI2572" s="278" t="str">
        <f t="shared" si="42"/>
        <v>42812Ε3 11η (Θ)398Sκ12</v>
      </c>
      <c r="AJ2572" s="287">
        <v>42812</v>
      </c>
      <c r="AK2572" s="280" t="s">
        <v>1260</v>
      </c>
      <c r="AL2572" s="281">
        <v>398</v>
      </c>
      <c r="AM2572" s="282" t="s">
        <v>337</v>
      </c>
      <c r="AN2572" s="283" t="s">
        <v>906</v>
      </c>
      <c r="AO2572" s="283" t="s">
        <v>1638</v>
      </c>
      <c r="AP2572" s="283">
        <v>9</v>
      </c>
      <c r="AQ2572" s="567">
        <v>2571</v>
      </c>
    </row>
    <row r="2573" spans="35:43" x14ac:dyDescent="0.25">
      <c r="AI2573" s="278" t="str">
        <f t="shared" si="42"/>
        <v>42812Ε3 11η (Θ)398Sκ14</v>
      </c>
      <c r="AJ2573" s="287">
        <v>42812</v>
      </c>
      <c r="AK2573" s="280" t="s">
        <v>1260</v>
      </c>
      <c r="AL2573" s="281">
        <v>398</v>
      </c>
      <c r="AM2573" s="282" t="s">
        <v>337</v>
      </c>
      <c r="AN2573" s="283" t="s">
        <v>906</v>
      </c>
      <c r="AO2573" s="283" t="s">
        <v>1639</v>
      </c>
      <c r="AP2573" s="283">
        <v>10</v>
      </c>
      <c r="AQ2573" s="567">
        <v>2572</v>
      </c>
    </row>
    <row r="2574" spans="35:43" x14ac:dyDescent="0.25">
      <c r="AI2574" s="278" t="str">
        <f t="shared" si="42"/>
        <v>42812Ε3 11η (Θ)398Sκ16</v>
      </c>
      <c r="AJ2574" s="287">
        <v>42812</v>
      </c>
      <c r="AK2574" s="280" t="s">
        <v>1260</v>
      </c>
      <c r="AL2574" s="281">
        <v>398</v>
      </c>
      <c r="AM2574" s="282" t="s">
        <v>337</v>
      </c>
      <c r="AN2574" s="283" t="s">
        <v>906</v>
      </c>
      <c r="AO2574" s="283" t="s">
        <v>1640</v>
      </c>
      <c r="AP2574" s="283">
        <v>11</v>
      </c>
      <c r="AQ2574" s="567">
        <v>2573</v>
      </c>
    </row>
    <row r="2575" spans="35:43" x14ac:dyDescent="0.25">
      <c r="AI2575" s="278" t="str">
        <f t="shared" si="42"/>
        <v>42812Ε3 11η (ΙΑ)423Sα12</v>
      </c>
      <c r="AJ2575" s="287">
        <v>42812</v>
      </c>
      <c r="AK2575" s="280" t="s">
        <v>1261</v>
      </c>
      <c r="AL2575" s="281">
        <v>423</v>
      </c>
      <c r="AM2575" s="282" t="s">
        <v>194</v>
      </c>
      <c r="AN2575" s="283" t="s">
        <v>906</v>
      </c>
      <c r="AO2575" s="283" t="s">
        <v>1634</v>
      </c>
      <c r="AP2575" s="283">
        <v>5</v>
      </c>
      <c r="AQ2575" s="567">
        <v>2574</v>
      </c>
    </row>
    <row r="2576" spans="35:43" x14ac:dyDescent="0.25">
      <c r="AI2576" s="278" t="str">
        <f t="shared" si="42"/>
        <v>42812Ε3 11η (ΙΑ)423Sα14</v>
      </c>
      <c r="AJ2576" s="287">
        <v>42812</v>
      </c>
      <c r="AK2576" s="280" t="s">
        <v>1261</v>
      </c>
      <c r="AL2576" s="281">
        <v>423</v>
      </c>
      <c r="AM2576" s="282" t="s">
        <v>194</v>
      </c>
      <c r="AN2576" s="283" t="s">
        <v>906</v>
      </c>
      <c r="AO2576" s="283" t="s">
        <v>1635</v>
      </c>
      <c r="AP2576" s="283">
        <v>6</v>
      </c>
      <c r="AQ2576" s="567">
        <v>2575</v>
      </c>
    </row>
    <row r="2577" spans="35:43" x14ac:dyDescent="0.25">
      <c r="AI2577" s="278" t="str">
        <f t="shared" si="42"/>
        <v>42812Ε3 11η (ΙΑ)423Sα16</v>
      </c>
      <c r="AJ2577" s="287">
        <v>42812</v>
      </c>
      <c r="AK2577" s="280" t="s">
        <v>1261</v>
      </c>
      <c r="AL2577" s="281">
        <v>423</v>
      </c>
      <c r="AM2577" s="282" t="s">
        <v>194</v>
      </c>
      <c r="AN2577" s="283" t="s">
        <v>906</v>
      </c>
      <c r="AO2577" s="283" t="s">
        <v>1636</v>
      </c>
      <c r="AP2577" s="283">
        <v>7</v>
      </c>
      <c r="AQ2577" s="567">
        <v>2576</v>
      </c>
    </row>
    <row r="2578" spans="35:43" x14ac:dyDescent="0.25">
      <c r="AI2578" s="278" t="str">
        <f t="shared" si="42"/>
        <v>42812Ε3 11η (ΙΑ)423Sκ12</v>
      </c>
      <c r="AJ2578" s="287">
        <v>42812</v>
      </c>
      <c r="AK2578" s="280" t="s">
        <v>1261</v>
      </c>
      <c r="AL2578" s="281">
        <v>423</v>
      </c>
      <c r="AM2578" s="282" t="s">
        <v>194</v>
      </c>
      <c r="AN2578" s="283" t="s">
        <v>906</v>
      </c>
      <c r="AO2578" s="283" t="s">
        <v>1638</v>
      </c>
      <c r="AP2578" s="283">
        <v>9</v>
      </c>
      <c r="AQ2578" s="567">
        <v>2577</v>
      </c>
    </row>
    <row r="2579" spans="35:43" x14ac:dyDescent="0.25">
      <c r="AI2579" s="278" t="str">
        <f t="shared" si="42"/>
        <v>42812Ε3 11η (ΙΑ)423Sκ14</v>
      </c>
      <c r="AJ2579" s="287">
        <v>42812</v>
      </c>
      <c r="AK2579" s="280" t="s">
        <v>1261</v>
      </c>
      <c r="AL2579" s="281">
        <v>423</v>
      </c>
      <c r="AM2579" s="282" t="s">
        <v>194</v>
      </c>
      <c r="AN2579" s="283" t="s">
        <v>906</v>
      </c>
      <c r="AO2579" s="283" t="s">
        <v>1639</v>
      </c>
      <c r="AP2579" s="283">
        <v>10</v>
      </c>
      <c r="AQ2579" s="567">
        <v>2578</v>
      </c>
    </row>
    <row r="2580" spans="35:43" x14ac:dyDescent="0.25">
      <c r="AI2580" s="278" t="str">
        <f t="shared" si="42"/>
        <v>42812Ε3 11η (ΙΑ)423Sκ16</v>
      </c>
      <c r="AJ2580" s="287">
        <v>42812</v>
      </c>
      <c r="AK2580" s="280" t="s">
        <v>1261</v>
      </c>
      <c r="AL2580" s="281">
        <v>423</v>
      </c>
      <c r="AM2580" s="282" t="s">
        <v>194</v>
      </c>
      <c r="AN2580" s="283" t="s">
        <v>906</v>
      </c>
      <c r="AO2580" s="283" t="s">
        <v>1640</v>
      </c>
      <c r="AP2580" s="283">
        <v>11</v>
      </c>
      <c r="AQ2580" s="567">
        <v>2579</v>
      </c>
    </row>
    <row r="2581" spans="35:43" x14ac:dyDescent="0.25">
      <c r="AI2581" s="278" t="str">
        <f t="shared" si="42"/>
        <v>42812Ε3 11η (ΣΤ)285Sα12</v>
      </c>
      <c r="AJ2581" s="287">
        <v>42812</v>
      </c>
      <c r="AK2581" s="280" t="s">
        <v>1262</v>
      </c>
      <c r="AL2581" s="281">
        <v>285</v>
      </c>
      <c r="AM2581" s="282" t="s">
        <v>310</v>
      </c>
      <c r="AN2581" s="283" t="s">
        <v>906</v>
      </c>
      <c r="AO2581" s="283" t="s">
        <v>1634</v>
      </c>
      <c r="AP2581" s="283">
        <v>5</v>
      </c>
      <c r="AQ2581" s="567">
        <v>2580</v>
      </c>
    </row>
    <row r="2582" spans="35:43" x14ac:dyDescent="0.25">
      <c r="AI2582" s="278" t="str">
        <f t="shared" si="42"/>
        <v>42812Ε3 11η (ΣΤ)285Sα16</v>
      </c>
      <c r="AJ2582" s="287">
        <v>42812</v>
      </c>
      <c r="AK2582" s="280" t="s">
        <v>1262</v>
      </c>
      <c r="AL2582" s="281">
        <v>285</v>
      </c>
      <c r="AM2582" s="282" t="s">
        <v>310</v>
      </c>
      <c r="AN2582" s="283" t="s">
        <v>906</v>
      </c>
      <c r="AO2582" s="283" t="s">
        <v>1636</v>
      </c>
      <c r="AP2582" s="283">
        <v>7</v>
      </c>
      <c r="AQ2582" s="567">
        <v>2581</v>
      </c>
    </row>
    <row r="2583" spans="35:43" x14ac:dyDescent="0.25">
      <c r="AI2583" s="278" t="str">
        <f t="shared" si="42"/>
        <v>42812Ε3 11η (ΣΤ)285Sκ12</v>
      </c>
      <c r="AJ2583" s="287">
        <v>42812</v>
      </c>
      <c r="AK2583" s="280" t="s">
        <v>1262</v>
      </c>
      <c r="AL2583" s="281">
        <v>285</v>
      </c>
      <c r="AM2583" s="282" t="s">
        <v>310</v>
      </c>
      <c r="AN2583" s="283" t="s">
        <v>906</v>
      </c>
      <c r="AO2583" s="283" t="s">
        <v>1638</v>
      </c>
      <c r="AP2583" s="283">
        <v>9</v>
      </c>
      <c r="AQ2583" s="567">
        <v>2582</v>
      </c>
    </row>
    <row r="2584" spans="35:43" x14ac:dyDescent="0.25">
      <c r="AI2584" s="278" t="str">
        <f t="shared" si="42"/>
        <v>42812Ε3 11η (ΣΤ)285Sκ16</v>
      </c>
      <c r="AJ2584" s="287">
        <v>42812</v>
      </c>
      <c r="AK2584" s="280" t="s">
        <v>1262</v>
      </c>
      <c r="AL2584" s="281">
        <v>285</v>
      </c>
      <c r="AM2584" s="282" t="s">
        <v>310</v>
      </c>
      <c r="AN2584" s="283" t="s">
        <v>906</v>
      </c>
      <c r="AO2584" s="283" t="s">
        <v>1640</v>
      </c>
      <c r="AP2584" s="283">
        <v>11</v>
      </c>
      <c r="AQ2584" s="567">
        <v>2583</v>
      </c>
    </row>
    <row r="2585" spans="35:43" x14ac:dyDescent="0.25">
      <c r="AI2585" s="278" t="str">
        <f t="shared" si="42"/>
        <v>42814TE (TEL AVIV)15Sα14</v>
      </c>
      <c r="AJ2585" s="287">
        <v>42814</v>
      </c>
      <c r="AK2585" s="280" t="s">
        <v>1263</v>
      </c>
      <c r="AL2585" s="281">
        <v>15</v>
      </c>
      <c r="AM2585" s="282" t="s">
        <v>1699</v>
      </c>
      <c r="AN2585" s="283" t="s">
        <v>906</v>
      </c>
      <c r="AO2585" s="283" t="s">
        <v>1635</v>
      </c>
      <c r="AP2585" s="283">
        <v>6</v>
      </c>
      <c r="AQ2585" s="567">
        <v>2584</v>
      </c>
    </row>
    <row r="2586" spans="35:43" x14ac:dyDescent="0.25">
      <c r="AI2586" s="278" t="str">
        <f t="shared" si="42"/>
        <v>42814TE (TEL AVIV)15Dα14</v>
      </c>
      <c r="AJ2586" s="287">
        <v>42814</v>
      </c>
      <c r="AK2586" s="280" t="s">
        <v>1263</v>
      </c>
      <c r="AL2586" s="281">
        <v>15</v>
      </c>
      <c r="AM2586" s="282" t="s">
        <v>1699</v>
      </c>
      <c r="AN2586" s="283" t="s">
        <v>913</v>
      </c>
      <c r="AO2586" s="283" t="s">
        <v>1635</v>
      </c>
      <c r="AP2586" s="283">
        <v>14</v>
      </c>
      <c r="AQ2586" s="567">
        <v>2585</v>
      </c>
    </row>
    <row r="2587" spans="35:43" x14ac:dyDescent="0.25">
      <c r="AI2587" s="278" t="str">
        <f t="shared" si="42"/>
        <v>42818Ε2β (Α)112Sα12</v>
      </c>
      <c r="AJ2587" s="287">
        <v>42818</v>
      </c>
      <c r="AK2587" s="280" t="s">
        <v>1181</v>
      </c>
      <c r="AL2587" s="281">
        <v>112</v>
      </c>
      <c r="AM2587" s="282" t="s">
        <v>284</v>
      </c>
      <c r="AN2587" s="283" t="s">
        <v>906</v>
      </c>
      <c r="AO2587" s="283" t="s">
        <v>1634</v>
      </c>
      <c r="AP2587" s="283">
        <v>5</v>
      </c>
      <c r="AQ2587" s="567">
        <v>2586</v>
      </c>
    </row>
    <row r="2588" spans="35:43" x14ac:dyDescent="0.25">
      <c r="AI2588" s="278" t="str">
        <f t="shared" si="42"/>
        <v>42818Ε2β (Α)112Dα12</v>
      </c>
      <c r="AJ2588" s="287">
        <v>42818</v>
      </c>
      <c r="AK2588" s="280" t="s">
        <v>1181</v>
      </c>
      <c r="AL2588" s="281">
        <v>112</v>
      </c>
      <c r="AM2588" s="282" t="s">
        <v>284</v>
      </c>
      <c r="AN2588" s="283" t="s">
        <v>913</v>
      </c>
      <c r="AO2588" s="283" t="s">
        <v>1634</v>
      </c>
      <c r="AP2588" s="283">
        <v>13</v>
      </c>
      <c r="AQ2588" s="567">
        <v>2587</v>
      </c>
    </row>
    <row r="2589" spans="35:43" x14ac:dyDescent="0.25">
      <c r="AI2589" s="278" t="str">
        <f t="shared" si="42"/>
        <v>42818Ε2β (Α)112Sκ12</v>
      </c>
      <c r="AJ2589" s="287">
        <v>42818</v>
      </c>
      <c r="AK2589" s="280" t="s">
        <v>1181</v>
      </c>
      <c r="AL2589" s="281">
        <v>112</v>
      </c>
      <c r="AM2589" s="282" t="s">
        <v>284</v>
      </c>
      <c r="AN2589" s="283" t="s">
        <v>906</v>
      </c>
      <c r="AO2589" s="283" t="s">
        <v>1638</v>
      </c>
      <c r="AP2589" s="283">
        <v>9</v>
      </c>
      <c r="AQ2589" s="567">
        <v>2592</v>
      </c>
    </row>
    <row r="2590" spans="35:43" x14ac:dyDescent="0.25">
      <c r="AI2590" s="278" t="str">
        <f t="shared" si="42"/>
        <v>42818Ε2β (Α)112Dκ12</v>
      </c>
      <c r="AJ2590" s="287">
        <v>42818</v>
      </c>
      <c r="AK2590" s="280" t="s">
        <v>1181</v>
      </c>
      <c r="AL2590" s="281">
        <v>112</v>
      </c>
      <c r="AM2590" s="282" t="s">
        <v>284</v>
      </c>
      <c r="AN2590" s="283" t="s">
        <v>913</v>
      </c>
      <c r="AO2590" s="283" t="s">
        <v>1638</v>
      </c>
      <c r="AP2590" s="283">
        <v>17</v>
      </c>
      <c r="AQ2590" s="567">
        <v>2593</v>
      </c>
    </row>
    <row r="2591" spans="35:43" x14ac:dyDescent="0.25">
      <c r="AI2591" s="278" t="str">
        <f t="shared" si="42"/>
        <v>42818Ε2β (Α)115Sα14</v>
      </c>
      <c r="AJ2591" s="287">
        <v>42818</v>
      </c>
      <c r="AK2591" s="280" t="s">
        <v>1181</v>
      </c>
      <c r="AL2591" s="281">
        <v>115</v>
      </c>
      <c r="AM2591" s="282" t="s">
        <v>331</v>
      </c>
      <c r="AN2591" s="283" t="s">
        <v>906</v>
      </c>
      <c r="AO2591" s="283" t="s">
        <v>1635</v>
      </c>
      <c r="AP2591" s="283">
        <v>6</v>
      </c>
      <c r="AQ2591" s="567">
        <v>2588</v>
      </c>
    </row>
    <row r="2592" spans="35:43" x14ac:dyDescent="0.25">
      <c r="AI2592" s="278" t="str">
        <f t="shared" si="42"/>
        <v>42818Ε2β (Α)115Dα14</v>
      </c>
      <c r="AJ2592" s="287">
        <v>42818</v>
      </c>
      <c r="AK2592" s="280" t="s">
        <v>1181</v>
      </c>
      <c r="AL2592" s="281">
        <v>115</v>
      </c>
      <c r="AM2592" s="282" t="s">
        <v>331</v>
      </c>
      <c r="AN2592" s="283" t="s">
        <v>913</v>
      </c>
      <c r="AO2592" s="283" t="s">
        <v>1635</v>
      </c>
      <c r="AP2592" s="283">
        <v>14</v>
      </c>
      <c r="AQ2592" s="567">
        <v>2589</v>
      </c>
    </row>
    <row r="2593" spans="35:43" x14ac:dyDescent="0.25">
      <c r="AI2593" s="278" t="str">
        <f t="shared" si="42"/>
        <v>42818Ε2β (Α)115Sκ14</v>
      </c>
      <c r="AJ2593" s="287">
        <v>42818</v>
      </c>
      <c r="AK2593" s="280" t="s">
        <v>1181</v>
      </c>
      <c r="AL2593" s="281">
        <v>115</v>
      </c>
      <c r="AM2593" s="282" t="s">
        <v>331</v>
      </c>
      <c r="AN2593" s="283" t="s">
        <v>906</v>
      </c>
      <c r="AO2593" s="283" t="s">
        <v>1639</v>
      </c>
      <c r="AP2593" s="283">
        <v>10</v>
      </c>
      <c r="AQ2593" s="567">
        <v>2594</v>
      </c>
    </row>
    <row r="2594" spans="35:43" x14ac:dyDescent="0.25">
      <c r="AI2594" s="278" t="str">
        <f t="shared" si="42"/>
        <v>42818Ε2β (Α)107Sα16</v>
      </c>
      <c r="AJ2594" s="287">
        <v>42818</v>
      </c>
      <c r="AK2594" s="280" t="s">
        <v>1181</v>
      </c>
      <c r="AL2594" s="281">
        <v>107</v>
      </c>
      <c r="AM2594" s="282" t="s">
        <v>202</v>
      </c>
      <c r="AN2594" s="283" t="s">
        <v>906</v>
      </c>
      <c r="AO2594" s="283" t="s">
        <v>1636</v>
      </c>
      <c r="AP2594" s="283">
        <v>7</v>
      </c>
      <c r="AQ2594" s="567">
        <v>2590</v>
      </c>
    </row>
    <row r="2595" spans="35:43" x14ac:dyDescent="0.25">
      <c r="AI2595" s="278" t="str">
        <f t="shared" si="42"/>
        <v>42818Ε2β (Α)107Dα16</v>
      </c>
      <c r="AJ2595" s="287">
        <v>42818</v>
      </c>
      <c r="AK2595" s="280" t="s">
        <v>1181</v>
      </c>
      <c r="AL2595" s="281">
        <v>107</v>
      </c>
      <c r="AM2595" s="282" t="s">
        <v>202</v>
      </c>
      <c r="AN2595" s="283" t="s">
        <v>913</v>
      </c>
      <c r="AO2595" s="283" t="s">
        <v>1636</v>
      </c>
      <c r="AP2595" s="283">
        <v>15</v>
      </c>
      <c r="AQ2595" s="567">
        <v>2591</v>
      </c>
    </row>
    <row r="2596" spans="35:43" x14ac:dyDescent="0.25">
      <c r="AI2596" s="278" t="str">
        <f t="shared" si="42"/>
        <v>42818Ε2β (Α)107Sκ16</v>
      </c>
      <c r="AJ2596" s="287">
        <v>42818</v>
      </c>
      <c r="AK2596" s="280" t="s">
        <v>1181</v>
      </c>
      <c r="AL2596" s="281">
        <v>107</v>
      </c>
      <c r="AM2596" s="282" t="s">
        <v>202</v>
      </c>
      <c r="AN2596" s="283" t="s">
        <v>906</v>
      </c>
      <c r="AO2596" s="283" t="s">
        <v>1640</v>
      </c>
      <c r="AP2596" s="283">
        <v>11</v>
      </c>
      <c r="AQ2596" s="567">
        <v>2595</v>
      </c>
    </row>
    <row r="2597" spans="35:43" x14ac:dyDescent="0.25">
      <c r="AI2597" s="278" t="str">
        <f t="shared" si="42"/>
        <v>42818Ε2β (Α)107Dκ16</v>
      </c>
      <c r="AJ2597" s="287">
        <v>42818</v>
      </c>
      <c r="AK2597" s="280" t="s">
        <v>1181</v>
      </c>
      <c r="AL2597" s="281">
        <v>107</v>
      </c>
      <c r="AM2597" s="282" t="s">
        <v>202</v>
      </c>
      <c r="AN2597" s="283" t="s">
        <v>913</v>
      </c>
      <c r="AO2597" s="283" t="s">
        <v>1640</v>
      </c>
      <c r="AP2597" s="283">
        <v>19</v>
      </c>
      <c r="AQ2597" s="567">
        <v>2596</v>
      </c>
    </row>
    <row r="2598" spans="35:43" x14ac:dyDescent="0.25">
      <c r="AI2598" s="278" t="str">
        <f t="shared" si="42"/>
        <v>42818Ε2β (Δ)219Sα12</v>
      </c>
      <c r="AJ2598" s="287">
        <v>42818</v>
      </c>
      <c r="AK2598" s="280" t="s">
        <v>939</v>
      </c>
      <c r="AL2598" s="281">
        <v>219</v>
      </c>
      <c r="AM2598" s="282" t="s">
        <v>305</v>
      </c>
      <c r="AN2598" s="283" t="s">
        <v>906</v>
      </c>
      <c r="AO2598" s="283" t="s">
        <v>1634</v>
      </c>
      <c r="AP2598" s="283">
        <v>5</v>
      </c>
      <c r="AQ2598" s="567">
        <v>2597</v>
      </c>
    </row>
    <row r="2599" spans="35:43" x14ac:dyDescent="0.25">
      <c r="AI2599" s="278" t="str">
        <f t="shared" si="42"/>
        <v>42818Ε2β (Δ)219Dα12</v>
      </c>
      <c r="AJ2599" s="287">
        <v>42818</v>
      </c>
      <c r="AK2599" s="280" t="s">
        <v>939</v>
      </c>
      <c r="AL2599" s="281">
        <v>219</v>
      </c>
      <c r="AM2599" s="282" t="s">
        <v>305</v>
      </c>
      <c r="AN2599" s="283" t="s">
        <v>913</v>
      </c>
      <c r="AO2599" s="283" t="s">
        <v>1634</v>
      </c>
      <c r="AP2599" s="283">
        <v>13</v>
      </c>
      <c r="AQ2599" s="567">
        <v>2598</v>
      </c>
    </row>
    <row r="2600" spans="35:43" x14ac:dyDescent="0.25">
      <c r="AI2600" s="278" t="str">
        <f t="shared" si="42"/>
        <v>42818Ε2β (Δ)219Sα14</v>
      </c>
      <c r="AJ2600" s="287">
        <v>42818</v>
      </c>
      <c r="AK2600" s="280" t="s">
        <v>939</v>
      </c>
      <c r="AL2600" s="281">
        <v>219</v>
      </c>
      <c r="AM2600" s="282" t="s">
        <v>305</v>
      </c>
      <c r="AN2600" s="283" t="s">
        <v>906</v>
      </c>
      <c r="AO2600" s="283" t="s">
        <v>1635</v>
      </c>
      <c r="AP2600" s="283">
        <v>6</v>
      </c>
      <c r="AQ2600" s="567">
        <v>2599</v>
      </c>
    </row>
    <row r="2601" spans="35:43" x14ac:dyDescent="0.25">
      <c r="AI2601" s="278" t="str">
        <f t="shared" si="42"/>
        <v>42818Ε2β (Δ)219Dα14</v>
      </c>
      <c r="AJ2601" s="287">
        <v>42818</v>
      </c>
      <c r="AK2601" s="280" t="s">
        <v>939</v>
      </c>
      <c r="AL2601" s="281">
        <v>219</v>
      </c>
      <c r="AM2601" s="282" t="s">
        <v>305</v>
      </c>
      <c r="AN2601" s="283" t="s">
        <v>913</v>
      </c>
      <c r="AO2601" s="283" t="s">
        <v>1635</v>
      </c>
      <c r="AP2601" s="283">
        <v>14</v>
      </c>
      <c r="AQ2601" s="567">
        <v>2600</v>
      </c>
    </row>
    <row r="2602" spans="35:43" x14ac:dyDescent="0.25">
      <c r="AI2602" s="278" t="str">
        <f t="shared" si="42"/>
        <v>42818Ε2β (Δ)219Sκ12</v>
      </c>
      <c r="AJ2602" s="287">
        <v>42818</v>
      </c>
      <c r="AK2602" s="280" t="s">
        <v>939</v>
      </c>
      <c r="AL2602" s="281">
        <v>219</v>
      </c>
      <c r="AM2602" s="282" t="s">
        <v>305</v>
      </c>
      <c r="AN2602" s="283" t="s">
        <v>906</v>
      </c>
      <c r="AO2602" s="283" t="s">
        <v>1638</v>
      </c>
      <c r="AP2602" s="283">
        <v>9</v>
      </c>
      <c r="AQ2602" s="567">
        <v>2603</v>
      </c>
    </row>
    <row r="2603" spans="35:43" x14ac:dyDescent="0.25">
      <c r="AI2603" s="278" t="str">
        <f t="shared" si="42"/>
        <v>42818Ε2β (Δ)219Dκ12</v>
      </c>
      <c r="AJ2603" s="287">
        <v>42818</v>
      </c>
      <c r="AK2603" s="280" t="s">
        <v>939</v>
      </c>
      <c r="AL2603" s="281">
        <v>219</v>
      </c>
      <c r="AM2603" s="282" t="s">
        <v>305</v>
      </c>
      <c r="AN2603" s="283" t="s">
        <v>913</v>
      </c>
      <c r="AO2603" s="283" t="s">
        <v>1638</v>
      </c>
      <c r="AP2603" s="283">
        <v>17</v>
      </c>
      <c r="AQ2603" s="567">
        <v>2604</v>
      </c>
    </row>
    <row r="2604" spans="35:43" x14ac:dyDescent="0.25">
      <c r="AI2604" s="278" t="str">
        <f t="shared" si="42"/>
        <v>42818Ε2β (Δ)219Sκ14</v>
      </c>
      <c r="AJ2604" s="287">
        <v>42818</v>
      </c>
      <c r="AK2604" s="280" t="s">
        <v>939</v>
      </c>
      <c r="AL2604" s="281">
        <v>219</v>
      </c>
      <c r="AM2604" s="282" t="s">
        <v>305</v>
      </c>
      <c r="AN2604" s="283" t="s">
        <v>906</v>
      </c>
      <c r="AO2604" s="283" t="s">
        <v>1639</v>
      </c>
      <c r="AP2604" s="283">
        <v>10</v>
      </c>
      <c r="AQ2604" s="567">
        <v>2605</v>
      </c>
    </row>
    <row r="2605" spans="35:43" x14ac:dyDescent="0.25">
      <c r="AI2605" s="278" t="str">
        <f t="shared" si="42"/>
        <v>42818Ε2β (Δ)219Dκ14</v>
      </c>
      <c r="AJ2605" s="287">
        <v>42818</v>
      </c>
      <c r="AK2605" s="280" t="s">
        <v>939</v>
      </c>
      <c r="AL2605" s="281">
        <v>219</v>
      </c>
      <c r="AM2605" s="282" t="s">
        <v>305</v>
      </c>
      <c r="AN2605" s="283" t="s">
        <v>913</v>
      </c>
      <c r="AO2605" s="283" t="s">
        <v>1639</v>
      </c>
      <c r="AP2605" s="283">
        <v>18</v>
      </c>
      <c r="AQ2605" s="567">
        <v>2606</v>
      </c>
    </row>
    <row r="2606" spans="35:43" x14ac:dyDescent="0.25">
      <c r="AI2606" s="278" t="str">
        <f t="shared" si="42"/>
        <v>42818Ε2β (Δ)218Sα16</v>
      </c>
      <c r="AJ2606" s="287">
        <v>42818</v>
      </c>
      <c r="AK2606" s="280" t="s">
        <v>939</v>
      </c>
      <c r="AL2606" s="281">
        <v>218</v>
      </c>
      <c r="AM2606" s="282" t="s">
        <v>301</v>
      </c>
      <c r="AN2606" s="283" t="s">
        <v>906</v>
      </c>
      <c r="AO2606" s="283" t="s">
        <v>1636</v>
      </c>
      <c r="AP2606" s="283">
        <v>7</v>
      </c>
      <c r="AQ2606" s="567">
        <v>2601</v>
      </c>
    </row>
    <row r="2607" spans="35:43" x14ac:dyDescent="0.25">
      <c r="AI2607" s="278" t="str">
        <f t="shared" si="42"/>
        <v>42818Ε2β (Δ)218Dα16</v>
      </c>
      <c r="AJ2607" s="287">
        <v>42818</v>
      </c>
      <c r="AK2607" s="280" t="s">
        <v>939</v>
      </c>
      <c r="AL2607" s="281">
        <v>218</v>
      </c>
      <c r="AM2607" s="282" t="s">
        <v>301</v>
      </c>
      <c r="AN2607" s="283" t="s">
        <v>913</v>
      </c>
      <c r="AO2607" s="283" t="s">
        <v>1636</v>
      </c>
      <c r="AP2607" s="283">
        <v>15</v>
      </c>
      <c r="AQ2607" s="567">
        <v>2602</v>
      </c>
    </row>
    <row r="2608" spans="35:43" x14ac:dyDescent="0.25">
      <c r="AI2608" s="278" t="str">
        <f t="shared" si="42"/>
        <v>42818Ε2β (Δ)218Sκ16</v>
      </c>
      <c r="AJ2608" s="287">
        <v>42818</v>
      </c>
      <c r="AK2608" s="280" t="s">
        <v>939</v>
      </c>
      <c r="AL2608" s="281">
        <v>218</v>
      </c>
      <c r="AM2608" s="282" t="s">
        <v>301</v>
      </c>
      <c r="AN2608" s="283" t="s">
        <v>906</v>
      </c>
      <c r="AO2608" s="283" t="s">
        <v>1640</v>
      </c>
      <c r="AP2608" s="283">
        <v>11</v>
      </c>
      <c r="AQ2608" s="567">
        <v>2607</v>
      </c>
    </row>
    <row r="2609" spans="35:43" x14ac:dyDescent="0.25">
      <c r="AI2609" s="278" t="str">
        <f t="shared" si="42"/>
        <v>42818Ε2β (Δ)218Dκ16</v>
      </c>
      <c r="AJ2609" s="287">
        <v>42818</v>
      </c>
      <c r="AK2609" s="280" t="s">
        <v>939</v>
      </c>
      <c r="AL2609" s="281">
        <v>218</v>
      </c>
      <c r="AM2609" s="282" t="s">
        <v>301</v>
      </c>
      <c r="AN2609" s="283" t="s">
        <v>913</v>
      </c>
      <c r="AO2609" s="283" t="s">
        <v>1640</v>
      </c>
      <c r="AP2609" s="283">
        <v>19</v>
      </c>
      <c r="AQ2609" s="567">
        <v>2608</v>
      </c>
    </row>
    <row r="2610" spans="35:43" x14ac:dyDescent="0.25">
      <c r="AI2610" s="278" t="str">
        <f t="shared" si="42"/>
        <v>42818Ε2β (Η)363Sα12</v>
      </c>
      <c r="AJ2610" s="287">
        <v>42818</v>
      </c>
      <c r="AK2610" s="280" t="s">
        <v>941</v>
      </c>
      <c r="AL2610" s="281">
        <v>363</v>
      </c>
      <c r="AM2610" s="282" t="s">
        <v>382</v>
      </c>
      <c r="AN2610" s="283" t="s">
        <v>906</v>
      </c>
      <c r="AO2610" s="283" t="s">
        <v>1634</v>
      </c>
      <c r="AP2610" s="283">
        <v>5</v>
      </c>
      <c r="AQ2610" s="567">
        <v>2609</v>
      </c>
    </row>
    <row r="2611" spans="35:43" x14ac:dyDescent="0.25">
      <c r="AI2611" s="278" t="str">
        <f t="shared" si="42"/>
        <v>42818Ε2β (Η)363Dα12</v>
      </c>
      <c r="AJ2611" s="287">
        <v>42818</v>
      </c>
      <c r="AK2611" s="280" t="s">
        <v>941</v>
      </c>
      <c r="AL2611" s="281">
        <v>363</v>
      </c>
      <c r="AM2611" s="282" t="s">
        <v>382</v>
      </c>
      <c r="AN2611" s="283" t="s">
        <v>913</v>
      </c>
      <c r="AO2611" s="283" t="s">
        <v>1634</v>
      </c>
      <c r="AP2611" s="283">
        <v>13</v>
      </c>
      <c r="AQ2611" s="567">
        <v>2610</v>
      </c>
    </row>
    <row r="2612" spans="35:43" x14ac:dyDescent="0.25">
      <c r="AI2612" s="278" t="str">
        <f t="shared" si="42"/>
        <v>42818Ε2β (Η)363Sα14</v>
      </c>
      <c r="AJ2612" s="287">
        <v>42818</v>
      </c>
      <c r="AK2612" s="280" t="s">
        <v>941</v>
      </c>
      <c r="AL2612" s="281">
        <v>363</v>
      </c>
      <c r="AM2612" s="282" t="s">
        <v>382</v>
      </c>
      <c r="AN2612" s="283" t="s">
        <v>906</v>
      </c>
      <c r="AO2612" s="283" t="s">
        <v>1635</v>
      </c>
      <c r="AP2612" s="283">
        <v>6</v>
      </c>
      <c r="AQ2612" s="567">
        <v>2611</v>
      </c>
    </row>
    <row r="2613" spans="35:43" x14ac:dyDescent="0.25">
      <c r="AI2613" s="278" t="str">
        <f t="shared" si="42"/>
        <v>42818Ε2β (Η)363Dα14</v>
      </c>
      <c r="AJ2613" s="287">
        <v>42818</v>
      </c>
      <c r="AK2613" s="280" t="s">
        <v>941</v>
      </c>
      <c r="AL2613" s="281">
        <v>363</v>
      </c>
      <c r="AM2613" s="282" t="s">
        <v>382</v>
      </c>
      <c r="AN2613" s="283" t="s">
        <v>913</v>
      </c>
      <c r="AO2613" s="283" t="s">
        <v>1635</v>
      </c>
      <c r="AP2613" s="283">
        <v>14</v>
      </c>
      <c r="AQ2613" s="567">
        <v>2612</v>
      </c>
    </row>
    <row r="2614" spans="35:43" x14ac:dyDescent="0.25">
      <c r="AI2614" s="278" t="str">
        <f t="shared" si="42"/>
        <v>42818Ε2β (Η)363Sα16</v>
      </c>
      <c r="AJ2614" s="287">
        <v>42818</v>
      </c>
      <c r="AK2614" s="280" t="s">
        <v>941</v>
      </c>
      <c r="AL2614" s="281">
        <v>363</v>
      </c>
      <c r="AM2614" s="282" t="s">
        <v>382</v>
      </c>
      <c r="AN2614" s="283" t="s">
        <v>906</v>
      </c>
      <c r="AO2614" s="283" t="s">
        <v>1636</v>
      </c>
      <c r="AP2614" s="283">
        <v>7</v>
      </c>
      <c r="AQ2614" s="567">
        <v>2613</v>
      </c>
    </row>
    <row r="2615" spans="35:43" x14ac:dyDescent="0.25">
      <c r="AI2615" s="278" t="str">
        <f t="shared" si="42"/>
        <v>42818Ε2β (Η)363Dα16</v>
      </c>
      <c r="AJ2615" s="287">
        <v>42818</v>
      </c>
      <c r="AK2615" s="280" t="s">
        <v>941</v>
      </c>
      <c r="AL2615" s="281">
        <v>363</v>
      </c>
      <c r="AM2615" s="282" t="s">
        <v>382</v>
      </c>
      <c r="AN2615" s="283" t="s">
        <v>913</v>
      </c>
      <c r="AO2615" s="283" t="s">
        <v>1636</v>
      </c>
      <c r="AP2615" s="283">
        <v>15</v>
      </c>
      <c r="AQ2615" s="567">
        <v>2614</v>
      </c>
    </row>
    <row r="2616" spans="35:43" x14ac:dyDescent="0.25">
      <c r="AI2616" s="278" t="str">
        <f t="shared" si="42"/>
        <v>42818Ε2β (Η)363Sκ12</v>
      </c>
      <c r="AJ2616" s="287">
        <v>42818</v>
      </c>
      <c r="AK2616" s="280" t="s">
        <v>941</v>
      </c>
      <c r="AL2616" s="281">
        <v>363</v>
      </c>
      <c r="AM2616" s="282" t="s">
        <v>382</v>
      </c>
      <c r="AN2616" s="283" t="s">
        <v>906</v>
      </c>
      <c r="AO2616" s="283" t="s">
        <v>1638</v>
      </c>
      <c r="AP2616" s="283">
        <v>9</v>
      </c>
      <c r="AQ2616" s="567">
        <v>2615</v>
      </c>
    </row>
    <row r="2617" spans="35:43" x14ac:dyDescent="0.25">
      <c r="AI2617" s="278" t="str">
        <f t="shared" si="42"/>
        <v>42818Ε2β (Η)363Dκ12</v>
      </c>
      <c r="AJ2617" s="287">
        <v>42818</v>
      </c>
      <c r="AK2617" s="280" t="s">
        <v>941</v>
      </c>
      <c r="AL2617" s="281">
        <v>363</v>
      </c>
      <c r="AM2617" s="282" t="s">
        <v>382</v>
      </c>
      <c r="AN2617" s="283" t="s">
        <v>913</v>
      </c>
      <c r="AO2617" s="283" t="s">
        <v>1638</v>
      </c>
      <c r="AP2617" s="283">
        <v>17</v>
      </c>
      <c r="AQ2617" s="567">
        <v>2616</v>
      </c>
    </row>
    <row r="2618" spans="35:43" x14ac:dyDescent="0.25">
      <c r="AI2618" s="278" t="str">
        <f t="shared" si="42"/>
        <v>42818Ε2β (Η)363Sκ14</v>
      </c>
      <c r="AJ2618" s="287">
        <v>42818</v>
      </c>
      <c r="AK2618" s="280" t="s">
        <v>941</v>
      </c>
      <c r="AL2618" s="281">
        <v>363</v>
      </c>
      <c r="AM2618" s="282" t="s">
        <v>382</v>
      </c>
      <c r="AN2618" s="283" t="s">
        <v>906</v>
      </c>
      <c r="AO2618" s="283" t="s">
        <v>1639</v>
      </c>
      <c r="AP2618" s="283">
        <v>10</v>
      </c>
      <c r="AQ2618" s="567">
        <v>2617</v>
      </c>
    </row>
    <row r="2619" spans="35:43" x14ac:dyDescent="0.25">
      <c r="AI2619" s="278" t="str">
        <f t="shared" si="42"/>
        <v>42818Ε2β (Η)363Dκ14</v>
      </c>
      <c r="AJ2619" s="287">
        <v>42818</v>
      </c>
      <c r="AK2619" s="280" t="s">
        <v>941</v>
      </c>
      <c r="AL2619" s="281">
        <v>363</v>
      </c>
      <c r="AM2619" s="282" t="s">
        <v>382</v>
      </c>
      <c r="AN2619" s="283" t="s">
        <v>913</v>
      </c>
      <c r="AO2619" s="283" t="s">
        <v>1639</v>
      </c>
      <c r="AP2619" s="283">
        <v>18</v>
      </c>
      <c r="AQ2619" s="567">
        <v>2618</v>
      </c>
    </row>
    <row r="2620" spans="35:43" x14ac:dyDescent="0.25">
      <c r="AI2620" s="278" t="str">
        <f t="shared" si="42"/>
        <v>42818Ε2β (Η)363Sκ16</v>
      </c>
      <c r="AJ2620" s="287">
        <v>42818</v>
      </c>
      <c r="AK2620" s="280" t="s">
        <v>941</v>
      </c>
      <c r="AL2620" s="281">
        <v>363</v>
      </c>
      <c r="AM2620" s="282" t="s">
        <v>382</v>
      </c>
      <c r="AN2620" s="283" t="s">
        <v>906</v>
      </c>
      <c r="AO2620" s="283" t="s">
        <v>1640</v>
      </c>
      <c r="AP2620" s="283">
        <v>11</v>
      </c>
      <c r="AQ2620" s="567">
        <v>2619</v>
      </c>
    </row>
    <row r="2621" spans="35:43" x14ac:dyDescent="0.25">
      <c r="AI2621" s="278" t="str">
        <f t="shared" si="42"/>
        <v>42818Ε2β (Η)363Dκ16</v>
      </c>
      <c r="AJ2621" s="287">
        <v>42818</v>
      </c>
      <c r="AK2621" s="280" t="s">
        <v>941</v>
      </c>
      <c r="AL2621" s="281">
        <v>363</v>
      </c>
      <c r="AM2621" s="282" t="s">
        <v>382</v>
      </c>
      <c r="AN2621" s="283" t="s">
        <v>913</v>
      </c>
      <c r="AO2621" s="283" t="s">
        <v>1640</v>
      </c>
      <c r="AP2621" s="283">
        <v>19</v>
      </c>
      <c r="AQ2621" s="567">
        <v>2620</v>
      </c>
    </row>
    <row r="2622" spans="35:43" x14ac:dyDescent="0.25">
      <c r="AI2622" s="278" t="str">
        <f t="shared" si="42"/>
        <v>42821TE (MORRIS)15Sα14</v>
      </c>
      <c r="AJ2622" s="287">
        <v>42821</v>
      </c>
      <c r="AK2622" s="280" t="s">
        <v>1048</v>
      </c>
      <c r="AL2622" s="281">
        <v>15</v>
      </c>
      <c r="AM2622" s="282" t="s">
        <v>1699</v>
      </c>
      <c r="AN2622" s="283" t="s">
        <v>906</v>
      </c>
      <c r="AO2622" s="283" t="s">
        <v>1635</v>
      </c>
      <c r="AP2622" s="283">
        <v>6</v>
      </c>
      <c r="AQ2622" s="567">
        <v>2621</v>
      </c>
    </row>
    <row r="2623" spans="35:43" x14ac:dyDescent="0.25">
      <c r="AI2623" s="278" t="str">
        <f t="shared" si="42"/>
        <v>42821TE (ΗΡΑΚΛΕΙΟ ΟΑΑ)305Sα14</v>
      </c>
      <c r="AJ2623" s="287">
        <v>42821</v>
      </c>
      <c r="AK2623" s="280" t="s">
        <v>1051</v>
      </c>
      <c r="AL2623" s="281">
        <v>305</v>
      </c>
      <c r="AM2623" s="282" t="s">
        <v>262</v>
      </c>
      <c r="AN2623" s="283" t="s">
        <v>906</v>
      </c>
      <c r="AO2623" s="283" t="s">
        <v>1635</v>
      </c>
      <c r="AP2623" s="283">
        <v>6</v>
      </c>
      <c r="AQ2623" s="567">
        <v>2622</v>
      </c>
    </row>
    <row r="2624" spans="35:43" x14ac:dyDescent="0.25">
      <c r="AI2624" s="278" t="str">
        <f t="shared" si="42"/>
        <v>42821TE (ΗΡΑΚΛΕΙΟ ΟΑΑ)305Dα14</v>
      </c>
      <c r="AJ2624" s="287">
        <v>42821</v>
      </c>
      <c r="AK2624" s="280" t="s">
        <v>1051</v>
      </c>
      <c r="AL2624" s="281">
        <v>305</v>
      </c>
      <c r="AM2624" s="282" t="s">
        <v>262</v>
      </c>
      <c r="AN2624" s="283" t="s">
        <v>913</v>
      </c>
      <c r="AO2624" s="283" t="s">
        <v>1635</v>
      </c>
      <c r="AP2624" s="283">
        <v>14</v>
      </c>
      <c r="AQ2624" s="567">
        <v>2623</v>
      </c>
    </row>
    <row r="2625" spans="35:43" x14ac:dyDescent="0.25">
      <c r="AI2625" s="278" t="str">
        <f t="shared" si="42"/>
        <v>42821TE (ΗΡΑΚΛΕΙΟ ΟΑΑ)305Sκ14</v>
      </c>
      <c r="AJ2625" s="287">
        <v>42821</v>
      </c>
      <c r="AK2625" s="280" t="s">
        <v>1051</v>
      </c>
      <c r="AL2625" s="281">
        <v>305</v>
      </c>
      <c r="AM2625" s="282" t="s">
        <v>262</v>
      </c>
      <c r="AN2625" s="283" t="s">
        <v>906</v>
      </c>
      <c r="AO2625" s="283" t="s">
        <v>1639</v>
      </c>
      <c r="AP2625" s="283">
        <v>10</v>
      </c>
      <c r="AQ2625" s="567">
        <v>2624</v>
      </c>
    </row>
    <row r="2626" spans="35:43" x14ac:dyDescent="0.25">
      <c r="AI2626" s="278" t="str">
        <f t="shared" si="42"/>
        <v>42821TE (ΗΡΑΚΛΕΙΟ ΟΑΑ)305Dκ14</v>
      </c>
      <c r="AJ2626" s="287">
        <v>42821</v>
      </c>
      <c r="AK2626" s="280" t="s">
        <v>1051</v>
      </c>
      <c r="AL2626" s="281">
        <v>305</v>
      </c>
      <c r="AM2626" s="282" t="s">
        <v>262</v>
      </c>
      <c r="AN2626" s="283" t="s">
        <v>913</v>
      </c>
      <c r="AO2626" s="283" t="s">
        <v>1639</v>
      </c>
      <c r="AP2626" s="283">
        <v>18</v>
      </c>
      <c r="AQ2626" s="567">
        <v>2625</v>
      </c>
    </row>
    <row r="2627" spans="35:43" x14ac:dyDescent="0.25">
      <c r="AI2627" s="278" t="str">
        <f t="shared" ref="AI2627:AI2690" si="43">AJ2627&amp;AK2627&amp;AL2627&amp;AN2627&amp;AO2627</f>
        <v>42826Ε3 13η (Β)162Sα14</v>
      </c>
      <c r="AJ2627" s="287">
        <v>42826</v>
      </c>
      <c r="AK2627" s="280" t="s">
        <v>1264</v>
      </c>
      <c r="AL2627" s="281">
        <v>162</v>
      </c>
      <c r="AM2627" s="282" t="s">
        <v>355</v>
      </c>
      <c r="AN2627" s="283" t="s">
        <v>906</v>
      </c>
      <c r="AO2627" s="283" t="s">
        <v>1635</v>
      </c>
      <c r="AP2627" s="283">
        <v>6</v>
      </c>
      <c r="AQ2627" s="567">
        <v>2626</v>
      </c>
    </row>
    <row r="2628" spans="35:43" x14ac:dyDescent="0.25">
      <c r="AI2628" s="278" t="str">
        <f t="shared" si="43"/>
        <v>42826Ε3 13η (Β)162Sκ14</v>
      </c>
      <c r="AJ2628" s="287">
        <v>42826</v>
      </c>
      <c r="AK2628" s="280" t="s">
        <v>1264</v>
      </c>
      <c r="AL2628" s="281">
        <v>162</v>
      </c>
      <c r="AM2628" s="282" t="s">
        <v>355</v>
      </c>
      <c r="AN2628" s="283" t="s">
        <v>906</v>
      </c>
      <c r="AO2628" s="283" t="s">
        <v>1639</v>
      </c>
      <c r="AP2628" s="283">
        <v>10</v>
      </c>
      <c r="AQ2628" s="567">
        <v>2627</v>
      </c>
    </row>
    <row r="2629" spans="35:43" x14ac:dyDescent="0.25">
      <c r="AI2629" s="278" t="str">
        <f t="shared" si="43"/>
        <v>42826Ε3 13η (Γ)186Sα14</v>
      </c>
      <c r="AJ2629" s="287">
        <v>42826</v>
      </c>
      <c r="AK2629" s="280" t="s">
        <v>1265</v>
      </c>
      <c r="AL2629" s="281">
        <v>186</v>
      </c>
      <c r="AM2629" s="282" t="s">
        <v>291</v>
      </c>
      <c r="AN2629" s="283" t="s">
        <v>906</v>
      </c>
      <c r="AO2629" s="283" t="s">
        <v>1635</v>
      </c>
      <c r="AP2629" s="283">
        <v>6</v>
      </c>
      <c r="AQ2629" s="567">
        <v>2628</v>
      </c>
    </row>
    <row r="2630" spans="35:43" x14ac:dyDescent="0.25">
      <c r="AI2630" s="278" t="str">
        <f t="shared" si="43"/>
        <v>42826Ε3 13η (Γ)186Sκ14</v>
      </c>
      <c r="AJ2630" s="287">
        <v>42826</v>
      </c>
      <c r="AK2630" s="280" t="s">
        <v>1265</v>
      </c>
      <c r="AL2630" s="281">
        <v>186</v>
      </c>
      <c r="AM2630" s="282" t="s">
        <v>291</v>
      </c>
      <c r="AN2630" s="283" t="s">
        <v>906</v>
      </c>
      <c r="AO2630" s="283" t="s">
        <v>1639</v>
      </c>
      <c r="AP2630" s="283">
        <v>10</v>
      </c>
      <c r="AQ2630" s="567">
        <v>2629</v>
      </c>
    </row>
    <row r="2631" spans="35:43" x14ac:dyDescent="0.25">
      <c r="AI2631" s="278" t="str">
        <f t="shared" si="43"/>
        <v>42828ITF (MALTA)14Sκ18</v>
      </c>
      <c r="AJ2631" s="287">
        <v>42828</v>
      </c>
      <c r="AK2631" s="280" t="s">
        <v>1050</v>
      </c>
      <c r="AL2631" s="281">
        <v>14</v>
      </c>
      <c r="AM2631" s="282" t="s">
        <v>908</v>
      </c>
      <c r="AN2631" s="283" t="s">
        <v>906</v>
      </c>
      <c r="AO2631" s="283" t="s">
        <v>1641</v>
      </c>
      <c r="AP2631" s="283">
        <v>12</v>
      </c>
      <c r="AQ2631" s="567">
        <v>2630</v>
      </c>
    </row>
    <row r="2632" spans="35:43" x14ac:dyDescent="0.25">
      <c r="AI2632" s="278" t="str">
        <f t="shared" si="43"/>
        <v>42828TE (KVARNER)15Sα14</v>
      </c>
      <c r="AJ2632" s="287">
        <v>42828</v>
      </c>
      <c r="AK2632" s="280" t="s">
        <v>1266</v>
      </c>
      <c r="AL2632" s="281">
        <v>15</v>
      </c>
      <c r="AM2632" s="282" t="s">
        <v>1699</v>
      </c>
      <c r="AN2632" s="283" t="s">
        <v>906</v>
      </c>
      <c r="AO2632" s="283" t="s">
        <v>1635</v>
      </c>
      <c r="AP2632" s="283">
        <v>6</v>
      </c>
      <c r="AQ2632" s="567">
        <v>2631</v>
      </c>
    </row>
    <row r="2633" spans="35:43" x14ac:dyDescent="0.25">
      <c r="AI2633" s="278" t="str">
        <f t="shared" si="43"/>
        <v>42828TE (KVARNER)15Dα14</v>
      </c>
      <c r="AJ2633" s="287">
        <v>42828</v>
      </c>
      <c r="AK2633" s="280" t="s">
        <v>1266</v>
      </c>
      <c r="AL2633" s="281">
        <v>15</v>
      </c>
      <c r="AM2633" s="282" t="s">
        <v>1699</v>
      </c>
      <c r="AN2633" s="283" t="s">
        <v>913</v>
      </c>
      <c r="AO2633" s="283" t="s">
        <v>1635</v>
      </c>
      <c r="AP2633" s="283">
        <v>14</v>
      </c>
      <c r="AQ2633" s="567">
        <v>2632</v>
      </c>
    </row>
    <row r="2634" spans="35:43" x14ac:dyDescent="0.25">
      <c r="AI2634" s="278" t="str">
        <f t="shared" si="43"/>
        <v>42828TE (KVARNER)15Sκ14</v>
      </c>
      <c r="AJ2634" s="287">
        <v>42828</v>
      </c>
      <c r="AK2634" s="280" t="s">
        <v>1266</v>
      </c>
      <c r="AL2634" s="281">
        <v>15</v>
      </c>
      <c r="AM2634" s="282" t="s">
        <v>1699</v>
      </c>
      <c r="AN2634" s="283" t="s">
        <v>906</v>
      </c>
      <c r="AO2634" s="283" t="s">
        <v>1639</v>
      </c>
      <c r="AP2634" s="283">
        <v>10</v>
      </c>
      <c r="AQ2634" s="567">
        <v>3208</v>
      </c>
    </row>
    <row r="2635" spans="35:43" x14ac:dyDescent="0.25">
      <c r="AI2635" s="278" t="str">
        <f t="shared" si="43"/>
        <v>42828TE (KVARNER)15Dκ14</v>
      </c>
      <c r="AJ2635" s="287">
        <v>42828</v>
      </c>
      <c r="AK2635" s="280" t="s">
        <v>1266</v>
      </c>
      <c r="AL2635" s="281">
        <v>15</v>
      </c>
      <c r="AM2635" s="282" t="s">
        <v>1699</v>
      </c>
      <c r="AN2635" s="283" t="s">
        <v>913</v>
      </c>
      <c r="AO2635" s="283" t="s">
        <v>1639</v>
      </c>
      <c r="AP2635" s="283">
        <v>18</v>
      </c>
      <c r="AQ2635" s="567">
        <v>3209</v>
      </c>
    </row>
    <row r="2636" spans="35:43" x14ac:dyDescent="0.25">
      <c r="AI2636" s="278" t="str">
        <f t="shared" si="43"/>
        <v>42828TE (ΑΟ ΠΕΥΚΗΣ TIE BREAK)329Sα14</v>
      </c>
      <c r="AJ2636" s="287">
        <v>42828</v>
      </c>
      <c r="AK2636" s="280" t="s">
        <v>1267</v>
      </c>
      <c r="AL2636" s="281">
        <v>329</v>
      </c>
      <c r="AM2636" s="282" t="s">
        <v>184</v>
      </c>
      <c r="AN2636" s="283" t="s">
        <v>906</v>
      </c>
      <c r="AO2636" s="283" t="s">
        <v>1635</v>
      </c>
      <c r="AP2636" s="283">
        <v>6</v>
      </c>
      <c r="AQ2636" s="567">
        <v>2633</v>
      </c>
    </row>
    <row r="2637" spans="35:43" x14ac:dyDescent="0.25">
      <c r="AI2637" s="278" t="str">
        <f t="shared" si="43"/>
        <v>42828TE (ΑΟ ΠΕΥΚΗΣ TIE BREAK)329Dα14</v>
      </c>
      <c r="AJ2637" s="287">
        <v>42828</v>
      </c>
      <c r="AK2637" s="280" t="s">
        <v>1267</v>
      </c>
      <c r="AL2637" s="281">
        <v>329</v>
      </c>
      <c r="AM2637" s="282" t="s">
        <v>184</v>
      </c>
      <c r="AN2637" s="283" t="s">
        <v>913</v>
      </c>
      <c r="AO2637" s="283" t="s">
        <v>1635</v>
      </c>
      <c r="AP2637" s="283">
        <v>14</v>
      </c>
      <c r="AQ2637" s="567">
        <v>2634</v>
      </c>
    </row>
    <row r="2638" spans="35:43" x14ac:dyDescent="0.25">
      <c r="AI2638" s="278" t="str">
        <f t="shared" si="43"/>
        <v>42828TE (ΑΟ ΠΕΥΚΗΣ TIE BREAK)329Sκ14</v>
      </c>
      <c r="AJ2638" s="287">
        <v>42828</v>
      </c>
      <c r="AK2638" s="280" t="s">
        <v>1267</v>
      </c>
      <c r="AL2638" s="281">
        <v>329</v>
      </c>
      <c r="AM2638" s="282" t="s">
        <v>184</v>
      </c>
      <c r="AN2638" s="283" t="s">
        <v>906</v>
      </c>
      <c r="AO2638" s="283" t="s">
        <v>1639</v>
      </c>
      <c r="AP2638" s="283">
        <v>10</v>
      </c>
      <c r="AQ2638" s="567">
        <v>2635</v>
      </c>
    </row>
    <row r="2639" spans="35:43" x14ac:dyDescent="0.25">
      <c r="AI2639" s="278" t="str">
        <f t="shared" si="43"/>
        <v>42828TE (ΑΟ ΠΕΥΚΗΣ TIE BREAK)329Dκ14</v>
      </c>
      <c r="AJ2639" s="287">
        <v>42828</v>
      </c>
      <c r="AK2639" s="280" t="s">
        <v>1267</v>
      </c>
      <c r="AL2639" s="281">
        <v>329</v>
      </c>
      <c r="AM2639" s="282" t="s">
        <v>184</v>
      </c>
      <c r="AN2639" s="283" t="s">
        <v>913</v>
      </c>
      <c r="AO2639" s="283" t="s">
        <v>1639</v>
      </c>
      <c r="AP2639" s="283">
        <v>18</v>
      </c>
      <c r="AQ2639" s="567">
        <v>2636</v>
      </c>
    </row>
    <row r="2640" spans="35:43" x14ac:dyDescent="0.25">
      <c r="AI2640" s="278" t="str">
        <f t="shared" si="43"/>
        <v>42833Ε3 14η (ΣΤ)292Sα14</v>
      </c>
      <c r="AJ2640" s="287">
        <v>42833</v>
      </c>
      <c r="AK2640" s="280" t="s">
        <v>1268</v>
      </c>
      <c r="AL2640" s="281">
        <v>292</v>
      </c>
      <c r="AM2640" s="282" t="s">
        <v>373</v>
      </c>
      <c r="AN2640" s="283" t="s">
        <v>906</v>
      </c>
      <c r="AO2640" s="283" t="s">
        <v>1635</v>
      </c>
      <c r="AP2640" s="283">
        <v>6</v>
      </c>
      <c r="AQ2640" s="567">
        <v>2637</v>
      </c>
    </row>
    <row r="2641" spans="35:43" x14ac:dyDescent="0.25">
      <c r="AI2641" s="278" t="str">
        <f t="shared" si="43"/>
        <v>42833Ε3 14η (ΣΤ)292Sκ14</v>
      </c>
      <c r="AJ2641" s="287">
        <v>42833</v>
      </c>
      <c r="AK2641" s="280" t="s">
        <v>1268</v>
      </c>
      <c r="AL2641" s="281">
        <v>292</v>
      </c>
      <c r="AM2641" s="282" t="s">
        <v>373</v>
      </c>
      <c r="AN2641" s="283" t="s">
        <v>906</v>
      </c>
      <c r="AO2641" s="283" t="s">
        <v>1639</v>
      </c>
      <c r="AP2641" s="283">
        <v>10</v>
      </c>
      <c r="AQ2641" s="567">
        <v>2638</v>
      </c>
    </row>
    <row r="2642" spans="35:43" x14ac:dyDescent="0.25">
      <c r="AI2642" s="278" t="str">
        <f t="shared" si="43"/>
        <v>42835ITF (EGYPT 2)14Sα18</v>
      </c>
      <c r="AJ2642" s="287">
        <v>42835</v>
      </c>
      <c r="AK2642" s="280" t="s">
        <v>1183</v>
      </c>
      <c r="AL2642" s="281">
        <v>14</v>
      </c>
      <c r="AM2642" s="282" t="s">
        <v>908</v>
      </c>
      <c r="AN2642" s="283" t="s">
        <v>906</v>
      </c>
      <c r="AO2642" s="283" t="s">
        <v>1637</v>
      </c>
      <c r="AP2642" s="283">
        <v>8</v>
      </c>
      <c r="AQ2642" s="567">
        <v>2639</v>
      </c>
    </row>
    <row r="2643" spans="35:43" x14ac:dyDescent="0.25">
      <c r="AI2643" s="278" t="str">
        <f t="shared" si="43"/>
        <v>42835ITF (EGYPT 2)14Dα18</v>
      </c>
      <c r="AJ2643" s="287">
        <v>42835</v>
      </c>
      <c r="AK2643" s="280" t="s">
        <v>1183</v>
      </c>
      <c r="AL2643" s="281">
        <v>14</v>
      </c>
      <c r="AM2643" s="282" t="s">
        <v>908</v>
      </c>
      <c r="AN2643" s="283" t="s">
        <v>913</v>
      </c>
      <c r="AO2643" s="283" t="s">
        <v>1637</v>
      </c>
      <c r="AP2643" s="283">
        <v>16</v>
      </c>
      <c r="AQ2643" s="567">
        <v>2640</v>
      </c>
    </row>
    <row r="2644" spans="35:43" x14ac:dyDescent="0.25">
      <c r="AI2644" s="278" t="str">
        <f t="shared" si="43"/>
        <v>42835ITF (EGYPT 2)14Sκ18</v>
      </c>
      <c r="AJ2644" s="287">
        <v>42835</v>
      </c>
      <c r="AK2644" s="280" t="s">
        <v>1183</v>
      </c>
      <c r="AL2644" s="281">
        <v>14</v>
      </c>
      <c r="AM2644" s="282" t="s">
        <v>908</v>
      </c>
      <c r="AN2644" s="283" t="s">
        <v>906</v>
      </c>
      <c r="AO2644" s="283" t="s">
        <v>1641</v>
      </c>
      <c r="AP2644" s="283">
        <v>12</v>
      </c>
      <c r="AQ2644" s="567">
        <v>2641</v>
      </c>
    </row>
    <row r="2645" spans="35:43" x14ac:dyDescent="0.25">
      <c r="AI2645" s="278" t="str">
        <f t="shared" si="43"/>
        <v>42835ITF (EGYPT 2)14Dκ18</v>
      </c>
      <c r="AJ2645" s="287">
        <v>42835</v>
      </c>
      <c r="AK2645" s="280" t="s">
        <v>1183</v>
      </c>
      <c r="AL2645" s="281">
        <v>14</v>
      </c>
      <c r="AM2645" s="282" t="s">
        <v>908</v>
      </c>
      <c r="AN2645" s="283" t="s">
        <v>913</v>
      </c>
      <c r="AO2645" s="283" t="s">
        <v>1641</v>
      </c>
      <c r="AP2645" s="283">
        <v>20</v>
      </c>
      <c r="AQ2645" s="567">
        <v>2642</v>
      </c>
    </row>
    <row r="2646" spans="35:43" x14ac:dyDescent="0.25">
      <c r="AI2646" s="278" t="str">
        <f t="shared" si="43"/>
        <v>42835TE (MARSHALL)15Sα14</v>
      </c>
      <c r="AJ2646" s="287">
        <v>42835</v>
      </c>
      <c r="AK2646" s="280" t="s">
        <v>1269</v>
      </c>
      <c r="AL2646" s="281">
        <v>15</v>
      </c>
      <c r="AM2646" s="282" t="s">
        <v>1699</v>
      </c>
      <c r="AN2646" s="283" t="s">
        <v>906</v>
      </c>
      <c r="AO2646" s="283" t="s">
        <v>1635</v>
      </c>
      <c r="AP2646" s="283">
        <v>6</v>
      </c>
      <c r="AQ2646" s="567">
        <v>2643</v>
      </c>
    </row>
    <row r="2647" spans="35:43" x14ac:dyDescent="0.25">
      <c r="AI2647" s="278" t="str">
        <f t="shared" si="43"/>
        <v>42835TE (MARSHALL)15Dα14</v>
      </c>
      <c r="AJ2647" s="287">
        <v>42835</v>
      </c>
      <c r="AK2647" s="280" t="s">
        <v>1269</v>
      </c>
      <c r="AL2647" s="281">
        <v>15</v>
      </c>
      <c r="AM2647" s="282" t="s">
        <v>1699</v>
      </c>
      <c r="AN2647" s="283" t="s">
        <v>913</v>
      </c>
      <c r="AO2647" s="283" t="s">
        <v>1635</v>
      </c>
      <c r="AP2647" s="283">
        <v>14</v>
      </c>
      <c r="AQ2647" s="567">
        <v>2644</v>
      </c>
    </row>
    <row r="2648" spans="35:43" x14ac:dyDescent="0.25">
      <c r="AI2648" s="278" t="str">
        <f t="shared" si="43"/>
        <v>42835TE (TIRANA)15Sα14</v>
      </c>
      <c r="AJ2648" s="287">
        <v>42835</v>
      </c>
      <c r="AK2648" s="280" t="s">
        <v>944</v>
      </c>
      <c r="AL2648" s="281">
        <v>15</v>
      </c>
      <c r="AM2648" s="282" t="s">
        <v>1699</v>
      </c>
      <c r="AN2648" s="283" t="s">
        <v>906</v>
      </c>
      <c r="AO2648" s="283" t="s">
        <v>1635</v>
      </c>
      <c r="AP2648" s="283">
        <v>6</v>
      </c>
      <c r="AQ2648" s="567">
        <v>2645</v>
      </c>
    </row>
    <row r="2649" spans="35:43" x14ac:dyDescent="0.25">
      <c r="AI2649" s="278" t="str">
        <f t="shared" si="43"/>
        <v>42835TE (TIRANA)15Dα14</v>
      </c>
      <c r="AJ2649" s="287">
        <v>42835</v>
      </c>
      <c r="AK2649" s="280" t="s">
        <v>944</v>
      </c>
      <c r="AL2649" s="281">
        <v>15</v>
      </c>
      <c r="AM2649" s="282" t="s">
        <v>1699</v>
      </c>
      <c r="AN2649" s="283" t="s">
        <v>913</v>
      </c>
      <c r="AO2649" s="283" t="s">
        <v>1635</v>
      </c>
      <c r="AP2649" s="283">
        <v>14</v>
      </c>
      <c r="AQ2649" s="567">
        <v>2646</v>
      </c>
    </row>
    <row r="2650" spans="35:43" x14ac:dyDescent="0.25">
      <c r="AI2650" s="278" t="str">
        <f t="shared" si="43"/>
        <v>42829Παν (Η) 12333Sα12</v>
      </c>
      <c r="AJ2650" s="287">
        <v>42829</v>
      </c>
      <c r="AK2650" s="280" t="s">
        <v>963</v>
      </c>
      <c r="AL2650" s="281">
        <v>333</v>
      </c>
      <c r="AM2650" s="282" t="s">
        <v>192</v>
      </c>
      <c r="AN2650" s="283" t="s">
        <v>906</v>
      </c>
      <c r="AO2650" s="283" t="s">
        <v>1634</v>
      </c>
      <c r="AP2650" s="283">
        <v>5</v>
      </c>
      <c r="AQ2650" s="567">
        <v>2647</v>
      </c>
    </row>
    <row r="2651" spans="35:43" x14ac:dyDescent="0.25">
      <c r="AI2651" s="278" t="str">
        <f t="shared" si="43"/>
        <v>42829Παν (Η) 12333Dα12</v>
      </c>
      <c r="AJ2651" s="287">
        <v>42829</v>
      </c>
      <c r="AK2651" s="280" t="s">
        <v>963</v>
      </c>
      <c r="AL2651" s="281">
        <v>333</v>
      </c>
      <c r="AM2651" s="282" t="s">
        <v>192</v>
      </c>
      <c r="AN2651" s="283" t="s">
        <v>913</v>
      </c>
      <c r="AO2651" s="283" t="s">
        <v>1634</v>
      </c>
      <c r="AP2651" s="283">
        <v>13</v>
      </c>
      <c r="AQ2651" s="567">
        <v>2648</v>
      </c>
    </row>
    <row r="2652" spans="35:43" x14ac:dyDescent="0.25">
      <c r="AI2652" s="278" t="str">
        <f t="shared" si="43"/>
        <v>42829Παν (Η) 12333Sκ12</v>
      </c>
      <c r="AJ2652" s="287">
        <v>42829</v>
      </c>
      <c r="AK2652" s="280" t="s">
        <v>963</v>
      </c>
      <c r="AL2652" s="281">
        <v>333</v>
      </c>
      <c r="AM2652" s="282" t="s">
        <v>192</v>
      </c>
      <c r="AN2652" s="283" t="s">
        <v>906</v>
      </c>
      <c r="AO2652" s="283" t="s">
        <v>1638</v>
      </c>
      <c r="AP2652" s="283">
        <v>9</v>
      </c>
      <c r="AQ2652" s="567">
        <v>2649</v>
      </c>
    </row>
    <row r="2653" spans="35:43" x14ac:dyDescent="0.25">
      <c r="AI2653" s="278" t="str">
        <f t="shared" si="43"/>
        <v>42829Παν (Η) 12333Dκ12</v>
      </c>
      <c r="AJ2653" s="287">
        <v>42829</v>
      </c>
      <c r="AK2653" s="280" t="s">
        <v>963</v>
      </c>
      <c r="AL2653" s="281">
        <v>333</v>
      </c>
      <c r="AM2653" s="282" t="s">
        <v>192</v>
      </c>
      <c r="AN2653" s="283" t="s">
        <v>913</v>
      </c>
      <c r="AO2653" s="283" t="s">
        <v>1638</v>
      </c>
      <c r="AP2653" s="283">
        <v>17</v>
      </c>
      <c r="AQ2653" s="567">
        <v>2650</v>
      </c>
    </row>
    <row r="2654" spans="35:43" x14ac:dyDescent="0.25">
      <c r="AI2654" s="278" t="str">
        <f t="shared" si="43"/>
        <v>42829Παν (Η) 12333Dμ12</v>
      </c>
      <c r="AJ2654" s="287">
        <v>42829</v>
      </c>
      <c r="AK2654" s="280" t="s">
        <v>963</v>
      </c>
      <c r="AL2654" s="281">
        <v>333</v>
      </c>
      <c r="AM2654" s="282" t="s">
        <v>192</v>
      </c>
      <c r="AN2654" s="283" t="s">
        <v>913</v>
      </c>
      <c r="AO2654" s="283" t="s">
        <v>1663</v>
      </c>
      <c r="AP2654" s="283">
        <v>21</v>
      </c>
      <c r="AQ2654" s="567">
        <v>3077</v>
      </c>
    </row>
    <row r="2655" spans="35:43" x14ac:dyDescent="0.25">
      <c r="AI2655" s="278" t="str">
        <f t="shared" si="43"/>
        <v>42851Παν (Η) 14333Sα14</v>
      </c>
      <c r="AJ2655" s="287">
        <v>42851</v>
      </c>
      <c r="AK2655" s="280" t="s">
        <v>964</v>
      </c>
      <c r="AL2655" s="281">
        <v>333</v>
      </c>
      <c r="AM2655" s="282" t="s">
        <v>192</v>
      </c>
      <c r="AN2655" s="283" t="s">
        <v>906</v>
      </c>
      <c r="AO2655" s="283" t="s">
        <v>1635</v>
      </c>
      <c r="AP2655" s="283">
        <v>6</v>
      </c>
      <c r="AQ2655" s="567">
        <v>2651</v>
      </c>
    </row>
    <row r="2656" spans="35:43" x14ac:dyDescent="0.25">
      <c r="AI2656" s="278" t="str">
        <f t="shared" si="43"/>
        <v>42851Παν (Η) 14333Dα14</v>
      </c>
      <c r="AJ2656" s="287">
        <v>42851</v>
      </c>
      <c r="AK2656" s="280" t="s">
        <v>964</v>
      </c>
      <c r="AL2656" s="281">
        <v>333</v>
      </c>
      <c r="AM2656" s="282" t="s">
        <v>192</v>
      </c>
      <c r="AN2656" s="283" t="s">
        <v>913</v>
      </c>
      <c r="AO2656" s="283" t="s">
        <v>1635</v>
      </c>
      <c r="AP2656" s="283">
        <v>14</v>
      </c>
      <c r="AQ2656" s="567">
        <v>2652</v>
      </c>
    </row>
    <row r="2657" spans="35:43" x14ac:dyDescent="0.25">
      <c r="AI2657" s="278" t="str">
        <f t="shared" si="43"/>
        <v>42851Παν (Η) 14333Sκ14</v>
      </c>
      <c r="AJ2657" s="287">
        <v>42851</v>
      </c>
      <c r="AK2657" s="280" t="s">
        <v>964</v>
      </c>
      <c r="AL2657" s="281">
        <v>333</v>
      </c>
      <c r="AM2657" s="282" t="s">
        <v>192</v>
      </c>
      <c r="AN2657" s="283" t="s">
        <v>906</v>
      </c>
      <c r="AO2657" s="283" t="s">
        <v>1639</v>
      </c>
      <c r="AP2657" s="283">
        <v>10</v>
      </c>
      <c r="AQ2657" s="567">
        <v>2653</v>
      </c>
    </row>
    <row r="2658" spans="35:43" x14ac:dyDescent="0.25">
      <c r="AI2658" s="278" t="str">
        <f t="shared" si="43"/>
        <v>42851Παν (Η) 14333Dκ14</v>
      </c>
      <c r="AJ2658" s="287">
        <v>42851</v>
      </c>
      <c r="AK2658" s="280" t="s">
        <v>964</v>
      </c>
      <c r="AL2658" s="281">
        <v>333</v>
      </c>
      <c r="AM2658" s="282" t="s">
        <v>192</v>
      </c>
      <c r="AN2658" s="283" t="s">
        <v>913</v>
      </c>
      <c r="AO2658" s="283" t="s">
        <v>1639</v>
      </c>
      <c r="AP2658" s="283">
        <v>18</v>
      </c>
      <c r="AQ2658" s="567">
        <v>2654</v>
      </c>
    </row>
    <row r="2659" spans="35:43" x14ac:dyDescent="0.25">
      <c r="AI2659" s="278" t="str">
        <f t="shared" si="43"/>
        <v>42851Παν (Η) 14333Dμ14</v>
      </c>
      <c r="AJ2659" s="287">
        <v>42851</v>
      </c>
      <c r="AK2659" s="280" t="s">
        <v>964</v>
      </c>
      <c r="AL2659" s="281">
        <v>333</v>
      </c>
      <c r="AM2659" s="282" t="s">
        <v>192</v>
      </c>
      <c r="AN2659" s="283" t="s">
        <v>913</v>
      </c>
      <c r="AO2659" s="283" t="s">
        <v>1664</v>
      </c>
      <c r="AP2659" s="283">
        <v>22</v>
      </c>
      <c r="AQ2659" s="567">
        <v>3078</v>
      </c>
    </row>
    <row r="2660" spans="35:43" x14ac:dyDescent="0.25">
      <c r="AI2660" s="278" t="str">
        <f t="shared" si="43"/>
        <v>42851Παν (Η) 16333Sα16</v>
      </c>
      <c r="AJ2660" s="287">
        <v>42851</v>
      </c>
      <c r="AK2660" s="280" t="s">
        <v>965</v>
      </c>
      <c r="AL2660" s="281">
        <v>333</v>
      </c>
      <c r="AM2660" s="282" t="s">
        <v>192</v>
      </c>
      <c r="AN2660" s="283" t="s">
        <v>906</v>
      </c>
      <c r="AO2660" s="283" t="s">
        <v>1636</v>
      </c>
      <c r="AP2660" s="283">
        <v>7</v>
      </c>
      <c r="AQ2660" s="567">
        <v>2655</v>
      </c>
    </row>
    <row r="2661" spans="35:43" x14ac:dyDescent="0.25">
      <c r="AI2661" s="278" t="str">
        <f t="shared" si="43"/>
        <v>42851Παν (Η) 16333Dα16</v>
      </c>
      <c r="AJ2661" s="287">
        <v>42851</v>
      </c>
      <c r="AK2661" s="280" t="s">
        <v>965</v>
      </c>
      <c r="AL2661" s="281">
        <v>333</v>
      </c>
      <c r="AM2661" s="282" t="s">
        <v>192</v>
      </c>
      <c r="AN2661" s="283" t="s">
        <v>913</v>
      </c>
      <c r="AO2661" s="283" t="s">
        <v>1636</v>
      </c>
      <c r="AP2661" s="283">
        <v>15</v>
      </c>
      <c r="AQ2661" s="567">
        <v>2656</v>
      </c>
    </row>
    <row r="2662" spans="35:43" x14ac:dyDescent="0.25">
      <c r="AI2662" s="278" t="str">
        <f t="shared" si="43"/>
        <v>42851Παν (Η) 16333Sκ16</v>
      </c>
      <c r="AJ2662" s="287">
        <v>42851</v>
      </c>
      <c r="AK2662" s="280" t="s">
        <v>965</v>
      </c>
      <c r="AL2662" s="281">
        <v>333</v>
      </c>
      <c r="AM2662" s="282" t="s">
        <v>192</v>
      </c>
      <c r="AN2662" s="283" t="s">
        <v>906</v>
      </c>
      <c r="AO2662" s="283" t="s">
        <v>1640</v>
      </c>
      <c r="AP2662" s="283">
        <v>11</v>
      </c>
      <c r="AQ2662" s="567">
        <v>2657</v>
      </c>
    </row>
    <row r="2663" spans="35:43" x14ac:dyDescent="0.25">
      <c r="AI2663" s="278" t="str">
        <f t="shared" si="43"/>
        <v>42851Παν (Η) 16333Dκ16</v>
      </c>
      <c r="AJ2663" s="287">
        <v>42851</v>
      </c>
      <c r="AK2663" s="280" t="s">
        <v>965</v>
      </c>
      <c r="AL2663" s="281">
        <v>333</v>
      </c>
      <c r="AM2663" s="282" t="s">
        <v>192</v>
      </c>
      <c r="AN2663" s="283" t="s">
        <v>913</v>
      </c>
      <c r="AO2663" s="283" t="s">
        <v>1640</v>
      </c>
      <c r="AP2663" s="283">
        <v>19</v>
      </c>
      <c r="AQ2663" s="567">
        <v>2658</v>
      </c>
    </row>
    <row r="2664" spans="35:43" x14ac:dyDescent="0.25">
      <c r="AI2664" s="278" t="str">
        <f t="shared" si="43"/>
        <v>42851Παν (Η) 16333Dμ16</v>
      </c>
      <c r="AJ2664" s="287">
        <v>42851</v>
      </c>
      <c r="AK2664" s="280" t="s">
        <v>965</v>
      </c>
      <c r="AL2664" s="281">
        <v>333</v>
      </c>
      <c r="AM2664" s="282" t="s">
        <v>192</v>
      </c>
      <c r="AN2664" s="283" t="s">
        <v>913</v>
      </c>
      <c r="AO2664" s="283" t="s">
        <v>1665</v>
      </c>
      <c r="AP2664" s="283">
        <v>23</v>
      </c>
      <c r="AQ2664" s="567">
        <v>3076</v>
      </c>
    </row>
    <row r="2665" spans="35:43" x14ac:dyDescent="0.25">
      <c r="AI2665" s="278" t="str">
        <f t="shared" si="43"/>
        <v>42853Ε3 17η (Γ)193Sα12</v>
      </c>
      <c r="AJ2665" s="287">
        <v>42853</v>
      </c>
      <c r="AK2665" s="280" t="s">
        <v>1270</v>
      </c>
      <c r="AL2665" s="281">
        <v>193</v>
      </c>
      <c r="AM2665" s="282" t="s">
        <v>326</v>
      </c>
      <c r="AN2665" s="283" t="s">
        <v>906</v>
      </c>
      <c r="AO2665" s="283" t="s">
        <v>1634</v>
      </c>
      <c r="AP2665" s="283">
        <v>5</v>
      </c>
      <c r="AQ2665" s="567">
        <v>2659</v>
      </c>
    </row>
    <row r="2666" spans="35:43" x14ac:dyDescent="0.25">
      <c r="AI2666" s="278" t="str">
        <f t="shared" si="43"/>
        <v>42853Ε3 17η (Γ)193Sκ12</v>
      </c>
      <c r="AJ2666" s="287">
        <v>42853</v>
      </c>
      <c r="AK2666" s="280" t="s">
        <v>1270</v>
      </c>
      <c r="AL2666" s="281">
        <v>193</v>
      </c>
      <c r="AM2666" s="282" t="s">
        <v>326</v>
      </c>
      <c r="AN2666" s="283" t="s">
        <v>906</v>
      </c>
      <c r="AO2666" s="283" t="s">
        <v>1638</v>
      </c>
      <c r="AP2666" s="283">
        <v>9</v>
      </c>
      <c r="AQ2666" s="567">
        <v>2661</v>
      </c>
    </row>
    <row r="2667" spans="35:43" x14ac:dyDescent="0.25">
      <c r="AI2667" s="278" t="str">
        <f t="shared" si="43"/>
        <v>42853Ε3 17η (Γ)200Sα16</v>
      </c>
      <c r="AJ2667" s="287">
        <v>42853</v>
      </c>
      <c r="AK2667" s="280" t="s">
        <v>1270</v>
      </c>
      <c r="AL2667" s="281">
        <v>200</v>
      </c>
      <c r="AM2667" s="282" t="s">
        <v>384</v>
      </c>
      <c r="AN2667" s="283" t="s">
        <v>906</v>
      </c>
      <c r="AO2667" s="283" t="s">
        <v>1636</v>
      </c>
      <c r="AP2667" s="283">
        <v>7</v>
      </c>
      <c r="AQ2667" s="567">
        <v>2660</v>
      </c>
    </row>
    <row r="2668" spans="35:43" x14ac:dyDescent="0.25">
      <c r="AI2668" s="278" t="str">
        <f t="shared" si="43"/>
        <v>42853Ε3 17η (Γ)200Sκ16</v>
      </c>
      <c r="AJ2668" s="287">
        <v>42853</v>
      </c>
      <c r="AK2668" s="280" t="s">
        <v>1270</v>
      </c>
      <c r="AL2668" s="281">
        <v>200</v>
      </c>
      <c r="AM2668" s="282" t="s">
        <v>384</v>
      </c>
      <c r="AN2668" s="283" t="s">
        <v>906</v>
      </c>
      <c r="AO2668" s="283" t="s">
        <v>1640</v>
      </c>
      <c r="AP2668" s="283">
        <v>11</v>
      </c>
      <c r="AQ2668" s="567">
        <v>2662</v>
      </c>
    </row>
    <row r="2669" spans="35:43" x14ac:dyDescent="0.25">
      <c r="AI2669" s="278" t="str">
        <f t="shared" si="43"/>
        <v>42853Ε3 17η (Δ)219Sα12</v>
      </c>
      <c r="AJ2669" s="287">
        <v>42853</v>
      </c>
      <c r="AK2669" s="280" t="s">
        <v>1271</v>
      </c>
      <c r="AL2669" s="281">
        <v>219</v>
      </c>
      <c r="AM2669" s="282" t="s">
        <v>305</v>
      </c>
      <c r="AN2669" s="283" t="s">
        <v>906</v>
      </c>
      <c r="AO2669" s="283" t="s">
        <v>1634</v>
      </c>
      <c r="AP2669" s="283">
        <v>5</v>
      </c>
      <c r="AQ2669" s="567">
        <v>2663</v>
      </c>
    </row>
    <row r="2670" spans="35:43" x14ac:dyDescent="0.25">
      <c r="AI2670" s="278" t="str">
        <f t="shared" si="43"/>
        <v>42853Ε3 17η (Δ)219Sα16</v>
      </c>
      <c r="AJ2670" s="287">
        <v>42853</v>
      </c>
      <c r="AK2670" s="280" t="s">
        <v>1271</v>
      </c>
      <c r="AL2670" s="281">
        <v>219</v>
      </c>
      <c r="AM2670" s="282" t="s">
        <v>305</v>
      </c>
      <c r="AN2670" s="283" t="s">
        <v>906</v>
      </c>
      <c r="AO2670" s="283" t="s">
        <v>1636</v>
      </c>
      <c r="AP2670" s="283">
        <v>7</v>
      </c>
      <c r="AQ2670" s="567">
        <v>2664</v>
      </c>
    </row>
    <row r="2671" spans="35:43" x14ac:dyDescent="0.25">
      <c r="AI2671" s="278" t="str">
        <f t="shared" si="43"/>
        <v>42853Ε3 17η (Δ)219Sκ12</v>
      </c>
      <c r="AJ2671" s="287">
        <v>42853</v>
      </c>
      <c r="AK2671" s="280" t="s">
        <v>1271</v>
      </c>
      <c r="AL2671" s="281">
        <v>219</v>
      </c>
      <c r="AM2671" s="282" t="s">
        <v>305</v>
      </c>
      <c r="AN2671" s="283" t="s">
        <v>906</v>
      </c>
      <c r="AO2671" s="283" t="s">
        <v>1638</v>
      </c>
      <c r="AP2671" s="283">
        <v>9</v>
      </c>
      <c r="AQ2671" s="567">
        <v>2665</v>
      </c>
    </row>
    <row r="2672" spans="35:43" x14ac:dyDescent="0.25">
      <c r="AI2672" s="278" t="str">
        <f t="shared" si="43"/>
        <v>42853Ε3 17η (Δ)219Sκ16</v>
      </c>
      <c r="AJ2672" s="287">
        <v>42853</v>
      </c>
      <c r="AK2672" s="280" t="s">
        <v>1271</v>
      </c>
      <c r="AL2672" s="281">
        <v>219</v>
      </c>
      <c r="AM2672" s="282" t="s">
        <v>305</v>
      </c>
      <c r="AN2672" s="283" t="s">
        <v>906</v>
      </c>
      <c r="AO2672" s="283" t="s">
        <v>1640</v>
      </c>
      <c r="AP2672" s="283">
        <v>11</v>
      </c>
      <c r="AQ2672" s="567">
        <v>2666</v>
      </c>
    </row>
    <row r="2673" spans="35:43" x14ac:dyDescent="0.25">
      <c r="AI2673" s="278" t="str">
        <f t="shared" si="43"/>
        <v>42853Ε3 17η (Ε)244Sα12</v>
      </c>
      <c r="AJ2673" s="287">
        <v>42853</v>
      </c>
      <c r="AK2673" s="280" t="s">
        <v>1272</v>
      </c>
      <c r="AL2673" s="281">
        <v>244</v>
      </c>
      <c r="AM2673" s="282" t="s">
        <v>325</v>
      </c>
      <c r="AN2673" s="283" t="s">
        <v>906</v>
      </c>
      <c r="AO2673" s="283" t="s">
        <v>1634</v>
      </c>
      <c r="AP2673" s="283">
        <v>5</v>
      </c>
      <c r="AQ2673" s="567">
        <v>2667</v>
      </c>
    </row>
    <row r="2674" spans="35:43" x14ac:dyDescent="0.25">
      <c r="AI2674" s="278" t="str">
        <f t="shared" si="43"/>
        <v>42853Ε3 17η (Ε)244Sα16</v>
      </c>
      <c r="AJ2674" s="287">
        <v>42853</v>
      </c>
      <c r="AK2674" s="280" t="s">
        <v>1272</v>
      </c>
      <c r="AL2674" s="281">
        <v>244</v>
      </c>
      <c r="AM2674" s="282" t="s">
        <v>325</v>
      </c>
      <c r="AN2674" s="283" t="s">
        <v>906</v>
      </c>
      <c r="AO2674" s="283" t="s">
        <v>1636</v>
      </c>
      <c r="AP2674" s="283">
        <v>7</v>
      </c>
      <c r="AQ2674" s="567">
        <v>2668</v>
      </c>
    </row>
    <row r="2675" spans="35:43" x14ac:dyDescent="0.25">
      <c r="AI2675" s="278" t="str">
        <f t="shared" si="43"/>
        <v>42853Ε3 17η (Ε)244Sκ12</v>
      </c>
      <c r="AJ2675" s="287">
        <v>42853</v>
      </c>
      <c r="AK2675" s="280" t="s">
        <v>1272</v>
      </c>
      <c r="AL2675" s="281">
        <v>244</v>
      </c>
      <c r="AM2675" s="282" t="s">
        <v>325</v>
      </c>
      <c r="AN2675" s="283" t="s">
        <v>906</v>
      </c>
      <c r="AO2675" s="283" t="s">
        <v>1638</v>
      </c>
      <c r="AP2675" s="283">
        <v>9</v>
      </c>
      <c r="AQ2675" s="567">
        <v>2669</v>
      </c>
    </row>
    <row r="2676" spans="35:43" x14ac:dyDescent="0.25">
      <c r="AI2676" s="278" t="str">
        <f t="shared" si="43"/>
        <v>42853Ε3 17η (Ε)244Sκ16</v>
      </c>
      <c r="AJ2676" s="287">
        <v>42853</v>
      </c>
      <c r="AK2676" s="280" t="s">
        <v>1272</v>
      </c>
      <c r="AL2676" s="281">
        <v>244</v>
      </c>
      <c r="AM2676" s="282" t="s">
        <v>325</v>
      </c>
      <c r="AN2676" s="283" t="s">
        <v>906</v>
      </c>
      <c r="AO2676" s="283" t="s">
        <v>1640</v>
      </c>
      <c r="AP2676" s="283">
        <v>11</v>
      </c>
      <c r="AQ2676" s="567">
        <v>2670</v>
      </c>
    </row>
    <row r="2677" spans="35:43" x14ac:dyDescent="0.25">
      <c r="AI2677" s="278" t="str">
        <f t="shared" si="43"/>
        <v>42853Ε3 17η (ΣΤ)261Sα12</v>
      </c>
      <c r="AJ2677" s="287">
        <v>42853</v>
      </c>
      <c r="AK2677" s="280" t="s">
        <v>1273</v>
      </c>
      <c r="AL2677" s="281">
        <v>261</v>
      </c>
      <c r="AM2677" s="282" t="s">
        <v>145</v>
      </c>
      <c r="AN2677" s="283" t="s">
        <v>906</v>
      </c>
      <c r="AO2677" s="283" t="s">
        <v>1634</v>
      </c>
      <c r="AP2677" s="283">
        <v>5</v>
      </c>
      <c r="AQ2677" s="567">
        <v>2671</v>
      </c>
    </row>
    <row r="2678" spans="35:43" x14ac:dyDescent="0.25">
      <c r="AI2678" s="278" t="str">
        <f t="shared" si="43"/>
        <v>42853Ε3 17η (ΣΤ)261Sα16</v>
      </c>
      <c r="AJ2678" s="287">
        <v>42853</v>
      </c>
      <c r="AK2678" s="280" t="s">
        <v>1273</v>
      </c>
      <c r="AL2678" s="281">
        <v>261</v>
      </c>
      <c r="AM2678" s="282" t="s">
        <v>145</v>
      </c>
      <c r="AN2678" s="283" t="s">
        <v>906</v>
      </c>
      <c r="AO2678" s="283" t="s">
        <v>1636</v>
      </c>
      <c r="AP2678" s="283">
        <v>7</v>
      </c>
      <c r="AQ2678" s="567">
        <v>2672</v>
      </c>
    </row>
    <row r="2679" spans="35:43" x14ac:dyDescent="0.25">
      <c r="AI2679" s="278" t="str">
        <f t="shared" si="43"/>
        <v>42853Ε3 17η (ΣΤ)261Sκ12</v>
      </c>
      <c r="AJ2679" s="287">
        <v>42853</v>
      </c>
      <c r="AK2679" s="280" t="s">
        <v>1273</v>
      </c>
      <c r="AL2679" s="281">
        <v>261</v>
      </c>
      <c r="AM2679" s="282" t="s">
        <v>145</v>
      </c>
      <c r="AN2679" s="283" t="s">
        <v>906</v>
      </c>
      <c r="AO2679" s="283" t="s">
        <v>1638</v>
      </c>
      <c r="AP2679" s="283">
        <v>9</v>
      </c>
      <c r="AQ2679" s="567">
        <v>2673</v>
      </c>
    </row>
    <row r="2680" spans="35:43" x14ac:dyDescent="0.25">
      <c r="AI2680" s="278" t="str">
        <f t="shared" si="43"/>
        <v>42853Ε3 17η (ΣΤ)261Sκ16</v>
      </c>
      <c r="AJ2680" s="287">
        <v>42853</v>
      </c>
      <c r="AK2680" s="280" t="s">
        <v>1273</v>
      </c>
      <c r="AL2680" s="281">
        <v>261</v>
      </c>
      <c r="AM2680" s="282" t="s">
        <v>145</v>
      </c>
      <c r="AN2680" s="283" t="s">
        <v>906</v>
      </c>
      <c r="AO2680" s="283" t="s">
        <v>1640</v>
      </c>
      <c r="AP2680" s="283">
        <v>11</v>
      </c>
      <c r="AQ2680" s="567">
        <v>2674</v>
      </c>
    </row>
    <row r="2681" spans="35:43" x14ac:dyDescent="0.25">
      <c r="AI2681" s="278" t="str">
        <f t="shared" si="43"/>
        <v>42856ITF (SKOPIE)14Sα18</v>
      </c>
      <c r="AJ2681" s="287">
        <v>42856</v>
      </c>
      <c r="AK2681" s="280" t="s">
        <v>1274</v>
      </c>
      <c r="AL2681" s="281">
        <v>14</v>
      </c>
      <c r="AM2681" s="282" t="s">
        <v>908</v>
      </c>
      <c r="AN2681" s="283" t="s">
        <v>906</v>
      </c>
      <c r="AO2681" s="283" t="s">
        <v>1637</v>
      </c>
      <c r="AP2681" s="283">
        <v>8</v>
      </c>
      <c r="AQ2681" s="567">
        <v>2675</v>
      </c>
    </row>
    <row r="2682" spans="35:43" x14ac:dyDescent="0.25">
      <c r="AI2682" s="278" t="str">
        <f t="shared" si="43"/>
        <v>42856ITF (SKOPIE)14Dα18</v>
      </c>
      <c r="AJ2682" s="287">
        <v>42856</v>
      </c>
      <c r="AK2682" s="280" t="s">
        <v>1274</v>
      </c>
      <c r="AL2682" s="281">
        <v>14</v>
      </c>
      <c r="AM2682" s="282" t="s">
        <v>908</v>
      </c>
      <c r="AN2682" s="283" t="s">
        <v>913</v>
      </c>
      <c r="AO2682" s="283" t="s">
        <v>1637</v>
      </c>
      <c r="AP2682" s="283">
        <v>16</v>
      </c>
      <c r="AQ2682" s="567">
        <v>2676</v>
      </c>
    </row>
    <row r="2683" spans="35:43" x14ac:dyDescent="0.25">
      <c r="AI2683" s="278" t="str">
        <f t="shared" si="43"/>
        <v>42856TE (SVILENGRAND)15Sκ14</v>
      </c>
      <c r="AJ2683" s="287">
        <v>42856</v>
      </c>
      <c r="AK2683" s="280" t="s">
        <v>1059</v>
      </c>
      <c r="AL2683" s="281">
        <v>15</v>
      </c>
      <c r="AM2683" s="282" t="s">
        <v>1699</v>
      </c>
      <c r="AN2683" s="283" t="s">
        <v>906</v>
      </c>
      <c r="AO2683" s="283" t="s">
        <v>1639</v>
      </c>
      <c r="AP2683" s="283">
        <v>10</v>
      </c>
      <c r="AQ2683" s="567">
        <v>2677</v>
      </c>
    </row>
    <row r="2684" spans="35:43" x14ac:dyDescent="0.25">
      <c r="AI2684" s="278" t="str">
        <f t="shared" si="43"/>
        <v>42860Ε1β (Β)130Sα12</v>
      </c>
      <c r="AJ2684" s="287">
        <v>42860</v>
      </c>
      <c r="AK2684" s="280" t="s">
        <v>950</v>
      </c>
      <c r="AL2684" s="281">
        <v>130</v>
      </c>
      <c r="AM2684" s="282" t="s">
        <v>200</v>
      </c>
      <c r="AN2684" s="283" t="s">
        <v>906</v>
      </c>
      <c r="AO2684" s="283" t="s">
        <v>1634</v>
      </c>
      <c r="AP2684" s="283">
        <v>5</v>
      </c>
      <c r="AQ2684" s="567">
        <v>2678</v>
      </c>
    </row>
    <row r="2685" spans="35:43" x14ac:dyDescent="0.25">
      <c r="AI2685" s="278" t="str">
        <f t="shared" si="43"/>
        <v>42860Ε1β (Β)130Dα12</v>
      </c>
      <c r="AJ2685" s="287">
        <v>42860</v>
      </c>
      <c r="AK2685" s="280" t="s">
        <v>950</v>
      </c>
      <c r="AL2685" s="281">
        <v>130</v>
      </c>
      <c r="AM2685" s="282" t="s">
        <v>200</v>
      </c>
      <c r="AN2685" s="283" t="s">
        <v>913</v>
      </c>
      <c r="AO2685" s="283" t="s">
        <v>1634</v>
      </c>
      <c r="AP2685" s="283">
        <v>13</v>
      </c>
      <c r="AQ2685" s="567">
        <v>2679</v>
      </c>
    </row>
    <row r="2686" spans="35:43" x14ac:dyDescent="0.25">
      <c r="AI2686" s="278" t="str">
        <f t="shared" si="43"/>
        <v>42860Ε1β (Β)130Sκ12</v>
      </c>
      <c r="AJ2686" s="287">
        <v>42860</v>
      </c>
      <c r="AK2686" s="280" t="s">
        <v>950</v>
      </c>
      <c r="AL2686" s="281">
        <v>130</v>
      </c>
      <c r="AM2686" s="282" t="s">
        <v>200</v>
      </c>
      <c r="AN2686" s="283" t="s">
        <v>906</v>
      </c>
      <c r="AO2686" s="283" t="s">
        <v>1638</v>
      </c>
      <c r="AP2686" s="283">
        <v>9</v>
      </c>
      <c r="AQ2686" s="567">
        <v>2686</v>
      </c>
    </row>
    <row r="2687" spans="35:43" x14ac:dyDescent="0.25">
      <c r="AI2687" s="278" t="str">
        <f t="shared" si="43"/>
        <v>42860Ε1β (Β)130Dκ12</v>
      </c>
      <c r="AJ2687" s="287">
        <v>42860</v>
      </c>
      <c r="AK2687" s="280" t="s">
        <v>950</v>
      </c>
      <c r="AL2687" s="281">
        <v>130</v>
      </c>
      <c r="AM2687" s="282" t="s">
        <v>200</v>
      </c>
      <c r="AN2687" s="283" t="s">
        <v>913</v>
      </c>
      <c r="AO2687" s="283" t="s">
        <v>1638</v>
      </c>
      <c r="AP2687" s="283">
        <v>17</v>
      </c>
      <c r="AQ2687" s="567">
        <v>2687</v>
      </c>
    </row>
    <row r="2688" spans="35:43" x14ac:dyDescent="0.25">
      <c r="AI2688" s="278" t="str">
        <f t="shared" si="43"/>
        <v>42860Ε1β (Β)152Sα14</v>
      </c>
      <c r="AJ2688" s="287">
        <v>42860</v>
      </c>
      <c r="AK2688" s="280" t="s">
        <v>950</v>
      </c>
      <c r="AL2688" s="281">
        <v>152</v>
      </c>
      <c r="AM2688" s="282" t="s">
        <v>309</v>
      </c>
      <c r="AN2688" s="283" t="s">
        <v>906</v>
      </c>
      <c r="AO2688" s="283" t="s">
        <v>1635</v>
      </c>
      <c r="AP2688" s="283">
        <v>6</v>
      </c>
      <c r="AQ2688" s="567">
        <v>2680</v>
      </c>
    </row>
    <row r="2689" spans="35:43" x14ac:dyDescent="0.25">
      <c r="AI2689" s="278" t="str">
        <f t="shared" si="43"/>
        <v>42860Ε1β (Β)152Dα14</v>
      </c>
      <c r="AJ2689" s="287">
        <v>42860</v>
      </c>
      <c r="AK2689" s="280" t="s">
        <v>950</v>
      </c>
      <c r="AL2689" s="281">
        <v>152</v>
      </c>
      <c r="AM2689" s="282" t="s">
        <v>309</v>
      </c>
      <c r="AN2689" s="283" t="s">
        <v>913</v>
      </c>
      <c r="AO2689" s="283" t="s">
        <v>1635</v>
      </c>
      <c r="AP2689" s="283">
        <v>14</v>
      </c>
      <c r="AQ2689" s="567">
        <v>2681</v>
      </c>
    </row>
    <row r="2690" spans="35:43" x14ac:dyDescent="0.25">
      <c r="AI2690" s="278" t="str">
        <f t="shared" si="43"/>
        <v>42860Ε1β (Β)152Sα18</v>
      </c>
      <c r="AJ2690" s="287">
        <v>42860</v>
      </c>
      <c r="AK2690" s="280" t="s">
        <v>950</v>
      </c>
      <c r="AL2690" s="281">
        <v>152</v>
      </c>
      <c r="AM2690" s="282" t="s">
        <v>309</v>
      </c>
      <c r="AN2690" s="283" t="s">
        <v>906</v>
      </c>
      <c r="AO2690" s="283" t="s">
        <v>1637</v>
      </c>
      <c r="AP2690" s="283">
        <v>8</v>
      </c>
      <c r="AQ2690" s="567">
        <v>2684</v>
      </c>
    </row>
    <row r="2691" spans="35:43" x14ac:dyDescent="0.25">
      <c r="AI2691" s="278" t="str">
        <f t="shared" ref="AI2691:AI2754" si="44">AJ2691&amp;AK2691&amp;AL2691&amp;AN2691&amp;AO2691</f>
        <v>42860Ε1β (Β)152Dα18</v>
      </c>
      <c r="AJ2691" s="287">
        <v>42860</v>
      </c>
      <c r="AK2691" s="280" t="s">
        <v>950</v>
      </c>
      <c r="AL2691" s="281">
        <v>152</v>
      </c>
      <c r="AM2691" s="282" t="s">
        <v>309</v>
      </c>
      <c r="AN2691" s="283" t="s">
        <v>913</v>
      </c>
      <c r="AO2691" s="283" t="s">
        <v>1637</v>
      </c>
      <c r="AP2691" s="283">
        <v>16</v>
      </c>
      <c r="AQ2691" s="567">
        <v>2685</v>
      </c>
    </row>
    <row r="2692" spans="35:43" x14ac:dyDescent="0.25">
      <c r="AI2692" s="278" t="str">
        <f t="shared" si="44"/>
        <v>42860Ε1β (Β)152Sκ14</v>
      </c>
      <c r="AJ2692" s="287">
        <v>42860</v>
      </c>
      <c r="AK2692" s="280" t="s">
        <v>950</v>
      </c>
      <c r="AL2692" s="281">
        <v>152</v>
      </c>
      <c r="AM2692" s="282" t="s">
        <v>309</v>
      </c>
      <c r="AN2692" s="283" t="s">
        <v>906</v>
      </c>
      <c r="AO2692" s="283" t="s">
        <v>1639</v>
      </c>
      <c r="AP2692" s="283">
        <v>10</v>
      </c>
      <c r="AQ2692" s="567">
        <v>2688</v>
      </c>
    </row>
    <row r="2693" spans="35:43" x14ac:dyDescent="0.25">
      <c r="AI2693" s="278" t="str">
        <f t="shared" si="44"/>
        <v>42860Ε1β (Β)152Dκ14</v>
      </c>
      <c r="AJ2693" s="287">
        <v>42860</v>
      </c>
      <c r="AK2693" s="280" t="s">
        <v>950</v>
      </c>
      <c r="AL2693" s="281">
        <v>152</v>
      </c>
      <c r="AM2693" s="282" t="s">
        <v>309</v>
      </c>
      <c r="AN2693" s="283" t="s">
        <v>913</v>
      </c>
      <c r="AO2693" s="283" t="s">
        <v>1639</v>
      </c>
      <c r="AP2693" s="283">
        <v>18</v>
      </c>
      <c r="AQ2693" s="567">
        <v>2689</v>
      </c>
    </row>
    <row r="2694" spans="35:43" x14ac:dyDescent="0.25">
      <c r="AI2694" s="278" t="str">
        <f t="shared" si="44"/>
        <v>42860Ε1β (Β)152Sκ18</v>
      </c>
      <c r="AJ2694" s="287">
        <v>42860</v>
      </c>
      <c r="AK2694" s="280" t="s">
        <v>950</v>
      </c>
      <c r="AL2694" s="281">
        <v>152</v>
      </c>
      <c r="AM2694" s="282" t="s">
        <v>309</v>
      </c>
      <c r="AN2694" s="283" t="s">
        <v>906</v>
      </c>
      <c r="AO2694" s="283" t="s">
        <v>1641</v>
      </c>
      <c r="AP2694" s="283">
        <v>12</v>
      </c>
      <c r="AQ2694" s="567">
        <v>2692</v>
      </c>
    </row>
    <row r="2695" spans="35:43" x14ac:dyDescent="0.25">
      <c r="AI2695" s="278" t="str">
        <f t="shared" si="44"/>
        <v>42860Ε1β (Β)152Dκ18</v>
      </c>
      <c r="AJ2695" s="287">
        <v>42860</v>
      </c>
      <c r="AK2695" s="280" t="s">
        <v>950</v>
      </c>
      <c r="AL2695" s="281">
        <v>152</v>
      </c>
      <c r="AM2695" s="282" t="s">
        <v>309</v>
      </c>
      <c r="AN2695" s="283" t="s">
        <v>913</v>
      </c>
      <c r="AO2695" s="283" t="s">
        <v>1641</v>
      </c>
      <c r="AP2695" s="283">
        <v>20</v>
      </c>
      <c r="AQ2695" s="567">
        <v>2693</v>
      </c>
    </row>
    <row r="2696" spans="35:43" x14ac:dyDescent="0.25">
      <c r="AI2696" s="278" t="str">
        <f t="shared" si="44"/>
        <v>42860Ε1β (Β)165Sα16</v>
      </c>
      <c r="AJ2696" s="287">
        <v>42860</v>
      </c>
      <c r="AK2696" s="280" t="s">
        <v>950</v>
      </c>
      <c r="AL2696" s="281">
        <v>165</v>
      </c>
      <c r="AM2696" s="282" t="s">
        <v>507</v>
      </c>
      <c r="AN2696" s="283" t="s">
        <v>906</v>
      </c>
      <c r="AO2696" s="283" t="s">
        <v>1636</v>
      </c>
      <c r="AP2696" s="283">
        <v>7</v>
      </c>
      <c r="AQ2696" s="567">
        <v>2682</v>
      </c>
    </row>
    <row r="2697" spans="35:43" x14ac:dyDescent="0.25">
      <c r="AI2697" s="278" t="str">
        <f t="shared" si="44"/>
        <v>42860Ε1β (Β)165Dα16</v>
      </c>
      <c r="AJ2697" s="287">
        <v>42860</v>
      </c>
      <c r="AK2697" s="280" t="s">
        <v>950</v>
      </c>
      <c r="AL2697" s="281">
        <v>165</v>
      </c>
      <c r="AM2697" s="282" t="s">
        <v>507</v>
      </c>
      <c r="AN2697" s="283" t="s">
        <v>913</v>
      </c>
      <c r="AO2697" s="283" t="s">
        <v>1636</v>
      </c>
      <c r="AP2697" s="283">
        <v>15</v>
      </c>
      <c r="AQ2697" s="567">
        <v>2683</v>
      </c>
    </row>
    <row r="2698" spans="35:43" x14ac:dyDescent="0.25">
      <c r="AI2698" s="278" t="str">
        <f t="shared" si="44"/>
        <v>42860Ε1β (Β)165Sκ16</v>
      </c>
      <c r="AJ2698" s="287">
        <v>42860</v>
      </c>
      <c r="AK2698" s="280" t="s">
        <v>950</v>
      </c>
      <c r="AL2698" s="281">
        <v>165</v>
      </c>
      <c r="AM2698" s="282" t="s">
        <v>507</v>
      </c>
      <c r="AN2698" s="283" t="s">
        <v>906</v>
      </c>
      <c r="AO2698" s="283" t="s">
        <v>1640</v>
      </c>
      <c r="AP2698" s="283">
        <v>11</v>
      </c>
      <c r="AQ2698" s="567">
        <v>2690</v>
      </c>
    </row>
    <row r="2699" spans="35:43" x14ac:dyDescent="0.25">
      <c r="AI2699" s="278" t="str">
        <f t="shared" si="44"/>
        <v>42860Ε1β (Β)165Dκ16</v>
      </c>
      <c r="AJ2699" s="287">
        <v>42860</v>
      </c>
      <c r="AK2699" s="280" t="s">
        <v>950</v>
      </c>
      <c r="AL2699" s="281">
        <v>165</v>
      </c>
      <c r="AM2699" s="282" t="s">
        <v>507</v>
      </c>
      <c r="AN2699" s="283" t="s">
        <v>913</v>
      </c>
      <c r="AO2699" s="283" t="s">
        <v>1640</v>
      </c>
      <c r="AP2699" s="283">
        <v>19</v>
      </c>
      <c r="AQ2699" s="567">
        <v>2691</v>
      </c>
    </row>
    <row r="2700" spans="35:43" x14ac:dyDescent="0.25">
      <c r="AI2700" s="278" t="str">
        <f t="shared" si="44"/>
        <v>42860Ε3 18η (ΣΤ)286Sα14</v>
      </c>
      <c r="AJ2700" s="287">
        <v>42860</v>
      </c>
      <c r="AK2700" s="280" t="s">
        <v>1275</v>
      </c>
      <c r="AL2700" s="281">
        <v>286</v>
      </c>
      <c r="AM2700" s="282" t="s">
        <v>317</v>
      </c>
      <c r="AN2700" s="283" t="s">
        <v>906</v>
      </c>
      <c r="AO2700" s="283" t="s">
        <v>1635</v>
      </c>
      <c r="AP2700" s="283">
        <v>6</v>
      </c>
      <c r="AQ2700" s="567">
        <v>2694</v>
      </c>
    </row>
    <row r="2701" spans="35:43" x14ac:dyDescent="0.25">
      <c r="AI2701" s="278" t="str">
        <f t="shared" si="44"/>
        <v>42860Ε3 18η (ΣΤ)286Sκ14</v>
      </c>
      <c r="AJ2701" s="287">
        <v>42860</v>
      </c>
      <c r="AK2701" s="280" t="s">
        <v>1275</v>
      </c>
      <c r="AL2701" s="281">
        <v>286</v>
      </c>
      <c r="AM2701" s="282" t="s">
        <v>317</v>
      </c>
      <c r="AN2701" s="283" t="s">
        <v>906</v>
      </c>
      <c r="AO2701" s="283" t="s">
        <v>1639</v>
      </c>
      <c r="AP2701" s="283">
        <v>10</v>
      </c>
      <c r="AQ2701" s="567">
        <v>2695</v>
      </c>
    </row>
    <row r="2702" spans="35:43" x14ac:dyDescent="0.25">
      <c r="AI2702" s="278" t="str">
        <f t="shared" si="44"/>
        <v>42860Ε4β (Β)124Sα12</v>
      </c>
      <c r="AJ2702" s="287">
        <v>42860</v>
      </c>
      <c r="AK2702" s="280" t="s">
        <v>1180</v>
      </c>
      <c r="AL2702" s="281">
        <v>124</v>
      </c>
      <c r="AM2702" s="282" t="s">
        <v>127</v>
      </c>
      <c r="AN2702" s="283" t="s">
        <v>906</v>
      </c>
      <c r="AO2702" s="283" t="s">
        <v>1634</v>
      </c>
      <c r="AP2702" s="283">
        <v>5</v>
      </c>
      <c r="AQ2702" s="567">
        <v>2696</v>
      </c>
    </row>
    <row r="2703" spans="35:43" x14ac:dyDescent="0.25">
      <c r="AI2703" s="278" t="str">
        <f t="shared" si="44"/>
        <v>42860Ε4β (Β)124Sκ12</v>
      </c>
      <c r="AJ2703" s="287">
        <v>42860</v>
      </c>
      <c r="AK2703" s="280" t="s">
        <v>1180</v>
      </c>
      <c r="AL2703" s="281">
        <v>124</v>
      </c>
      <c r="AM2703" s="282" t="s">
        <v>127</v>
      </c>
      <c r="AN2703" s="283" t="s">
        <v>906</v>
      </c>
      <c r="AO2703" s="283" t="s">
        <v>1638</v>
      </c>
      <c r="AP2703" s="283">
        <v>9</v>
      </c>
      <c r="AQ2703" s="567">
        <v>2699</v>
      </c>
    </row>
    <row r="2704" spans="35:43" x14ac:dyDescent="0.25">
      <c r="AI2704" s="278" t="str">
        <f t="shared" si="44"/>
        <v>42860Ε4β (Β)154Sα14</v>
      </c>
      <c r="AJ2704" s="287">
        <v>42860</v>
      </c>
      <c r="AK2704" s="280" t="s">
        <v>1180</v>
      </c>
      <c r="AL2704" s="281">
        <v>154</v>
      </c>
      <c r="AM2704" s="282" t="s">
        <v>578</v>
      </c>
      <c r="AN2704" s="283" t="s">
        <v>906</v>
      </c>
      <c r="AO2704" s="283" t="s">
        <v>1635</v>
      </c>
      <c r="AP2704" s="283">
        <v>6</v>
      </c>
      <c r="AQ2704" s="567">
        <v>2697</v>
      </c>
    </row>
    <row r="2705" spans="35:43" x14ac:dyDescent="0.25">
      <c r="AI2705" s="278" t="str">
        <f t="shared" si="44"/>
        <v>42860Ε4β (Β)154Sα16</v>
      </c>
      <c r="AJ2705" s="287">
        <v>42860</v>
      </c>
      <c r="AK2705" s="280" t="s">
        <v>1180</v>
      </c>
      <c r="AL2705" s="281">
        <v>154</v>
      </c>
      <c r="AM2705" s="282" t="s">
        <v>578</v>
      </c>
      <c r="AN2705" s="283" t="s">
        <v>906</v>
      </c>
      <c r="AO2705" s="283" t="s">
        <v>1636</v>
      </c>
      <c r="AP2705" s="283">
        <v>7</v>
      </c>
      <c r="AQ2705" s="567">
        <v>2698</v>
      </c>
    </row>
    <row r="2706" spans="35:43" x14ac:dyDescent="0.25">
      <c r="AI2706" s="278" t="str">
        <f t="shared" si="44"/>
        <v>42860Ε4β (Β)154Sκ14</v>
      </c>
      <c r="AJ2706" s="287">
        <v>42860</v>
      </c>
      <c r="AK2706" s="280" t="s">
        <v>1180</v>
      </c>
      <c r="AL2706" s="281">
        <v>154</v>
      </c>
      <c r="AM2706" s="282" t="s">
        <v>578</v>
      </c>
      <c r="AN2706" s="283" t="s">
        <v>906</v>
      </c>
      <c r="AO2706" s="283" t="s">
        <v>1639</v>
      </c>
      <c r="AP2706" s="283">
        <v>10</v>
      </c>
      <c r="AQ2706" s="567">
        <v>2700</v>
      </c>
    </row>
    <row r="2707" spans="35:43" x14ac:dyDescent="0.25">
      <c r="AI2707" s="278" t="str">
        <f t="shared" si="44"/>
        <v>42863TE (MONTENEGRO)15Sκ14</v>
      </c>
      <c r="AJ2707" s="287">
        <v>42863</v>
      </c>
      <c r="AK2707" s="280" t="s">
        <v>1276</v>
      </c>
      <c r="AL2707" s="281">
        <v>15</v>
      </c>
      <c r="AM2707" s="282" t="s">
        <v>1699</v>
      </c>
      <c r="AN2707" s="283" t="s">
        <v>906</v>
      </c>
      <c r="AO2707" s="283" t="s">
        <v>1639</v>
      </c>
      <c r="AP2707" s="283">
        <v>10</v>
      </c>
      <c r="AQ2707" s="567">
        <v>2701</v>
      </c>
    </row>
    <row r="2708" spans="35:43" x14ac:dyDescent="0.25">
      <c r="AI2708" s="278" t="str">
        <f t="shared" si="44"/>
        <v>42863TE (TORNEO 14)15Sκ14</v>
      </c>
      <c r="AJ2708" s="287">
        <v>42863</v>
      </c>
      <c r="AK2708" s="280" t="s">
        <v>1277</v>
      </c>
      <c r="AL2708" s="281">
        <v>15</v>
      </c>
      <c r="AM2708" s="282" t="s">
        <v>1699</v>
      </c>
      <c r="AN2708" s="283" t="s">
        <v>906</v>
      </c>
      <c r="AO2708" s="283" t="s">
        <v>1639</v>
      </c>
      <c r="AP2708" s="283">
        <v>10</v>
      </c>
      <c r="AQ2708" s="567">
        <v>2702</v>
      </c>
    </row>
    <row r="2709" spans="35:43" x14ac:dyDescent="0.25">
      <c r="AI2709" s="278" t="str">
        <f t="shared" si="44"/>
        <v>42863TE (XV TORNEIG)15Sα16</v>
      </c>
      <c r="AJ2709" s="287">
        <v>42863</v>
      </c>
      <c r="AK2709" s="280" t="s">
        <v>1278</v>
      </c>
      <c r="AL2709" s="281">
        <v>15</v>
      </c>
      <c r="AM2709" s="282" t="s">
        <v>1699</v>
      </c>
      <c r="AN2709" s="283" t="s">
        <v>906</v>
      </c>
      <c r="AO2709" s="283" t="s">
        <v>1636</v>
      </c>
      <c r="AP2709" s="283">
        <v>7</v>
      </c>
      <c r="AQ2709" s="567">
        <v>2703</v>
      </c>
    </row>
    <row r="2710" spans="35:43" x14ac:dyDescent="0.25">
      <c r="AI2710" s="278" t="str">
        <f t="shared" si="44"/>
        <v>42863TE (XV TORNEIG)15Sκ16</v>
      </c>
      <c r="AJ2710" s="287">
        <v>42863</v>
      </c>
      <c r="AK2710" s="280" t="s">
        <v>1278</v>
      </c>
      <c r="AL2710" s="281">
        <v>15</v>
      </c>
      <c r="AM2710" s="282" t="s">
        <v>1699</v>
      </c>
      <c r="AN2710" s="283" t="s">
        <v>906</v>
      </c>
      <c r="AO2710" s="283" t="s">
        <v>1640</v>
      </c>
      <c r="AP2710" s="283">
        <v>11</v>
      </c>
      <c r="AQ2710" s="567">
        <v>2704</v>
      </c>
    </row>
    <row r="2711" spans="35:43" x14ac:dyDescent="0.25">
      <c r="AI2711" s="278" t="str">
        <f t="shared" si="44"/>
        <v>42867Ε3 19η (Γ)192Sα14</v>
      </c>
      <c r="AJ2711" s="287">
        <v>42867</v>
      </c>
      <c r="AK2711" s="280" t="s">
        <v>1279</v>
      </c>
      <c r="AL2711" s="281">
        <v>192</v>
      </c>
      <c r="AM2711" s="282" t="s">
        <v>324</v>
      </c>
      <c r="AN2711" s="283" t="s">
        <v>906</v>
      </c>
      <c r="AO2711" s="283" t="s">
        <v>1635</v>
      </c>
      <c r="AP2711" s="283">
        <v>6</v>
      </c>
      <c r="AQ2711" s="567">
        <v>2705</v>
      </c>
    </row>
    <row r="2712" spans="35:43" x14ac:dyDescent="0.25">
      <c r="AI2712" s="278" t="str">
        <f t="shared" si="44"/>
        <v>42867Ε3 19η (Γ)192Sκ14</v>
      </c>
      <c r="AJ2712" s="287">
        <v>42867</v>
      </c>
      <c r="AK2712" s="280" t="s">
        <v>1279</v>
      </c>
      <c r="AL2712" s="281">
        <v>192</v>
      </c>
      <c r="AM2712" s="282" t="s">
        <v>324</v>
      </c>
      <c r="AN2712" s="283" t="s">
        <v>906</v>
      </c>
      <c r="AO2712" s="283" t="s">
        <v>1639</v>
      </c>
      <c r="AP2712" s="283">
        <v>10</v>
      </c>
      <c r="AQ2712" s="567">
        <v>2706</v>
      </c>
    </row>
    <row r="2713" spans="35:43" x14ac:dyDescent="0.25">
      <c r="AI2713" s="278" t="str">
        <f t="shared" si="44"/>
        <v>42867Ε3 19η (Δ)219Sα14</v>
      </c>
      <c r="AJ2713" s="287">
        <v>42867</v>
      </c>
      <c r="AK2713" s="280" t="s">
        <v>1280</v>
      </c>
      <c r="AL2713" s="281">
        <v>219</v>
      </c>
      <c r="AM2713" s="282" t="s">
        <v>305</v>
      </c>
      <c r="AN2713" s="283" t="s">
        <v>906</v>
      </c>
      <c r="AO2713" s="283" t="s">
        <v>1635</v>
      </c>
      <c r="AP2713" s="283">
        <v>6</v>
      </c>
      <c r="AQ2713" s="567">
        <v>2707</v>
      </c>
    </row>
    <row r="2714" spans="35:43" x14ac:dyDescent="0.25">
      <c r="AI2714" s="278" t="str">
        <f t="shared" si="44"/>
        <v>42867Ε3 19η (Δ)219Sκ14</v>
      </c>
      <c r="AJ2714" s="287">
        <v>42867</v>
      </c>
      <c r="AK2714" s="280" t="s">
        <v>1280</v>
      </c>
      <c r="AL2714" s="281">
        <v>219</v>
      </c>
      <c r="AM2714" s="282" t="s">
        <v>305</v>
      </c>
      <c r="AN2714" s="283" t="s">
        <v>906</v>
      </c>
      <c r="AO2714" s="283" t="s">
        <v>1639</v>
      </c>
      <c r="AP2714" s="283">
        <v>10</v>
      </c>
      <c r="AQ2714" s="567">
        <v>2708</v>
      </c>
    </row>
    <row r="2715" spans="35:43" x14ac:dyDescent="0.25">
      <c r="AI2715" s="278" t="str">
        <f t="shared" si="44"/>
        <v>42867Ε3 19η (Ε)244Sα14</v>
      </c>
      <c r="AJ2715" s="287">
        <v>42867</v>
      </c>
      <c r="AK2715" s="280" t="s">
        <v>1281</v>
      </c>
      <c r="AL2715" s="281">
        <v>244</v>
      </c>
      <c r="AM2715" s="282" t="s">
        <v>325</v>
      </c>
      <c r="AN2715" s="283" t="s">
        <v>906</v>
      </c>
      <c r="AO2715" s="283" t="s">
        <v>1635</v>
      </c>
      <c r="AP2715" s="283">
        <v>6</v>
      </c>
      <c r="AQ2715" s="567">
        <v>2709</v>
      </c>
    </row>
    <row r="2716" spans="35:43" x14ac:dyDescent="0.25">
      <c r="AI2716" s="278" t="str">
        <f t="shared" si="44"/>
        <v>42867Ε3 19η (Ε)244Sκ14</v>
      </c>
      <c r="AJ2716" s="287">
        <v>42867</v>
      </c>
      <c r="AK2716" s="280" t="s">
        <v>1281</v>
      </c>
      <c r="AL2716" s="281">
        <v>244</v>
      </c>
      <c r="AM2716" s="282" t="s">
        <v>325</v>
      </c>
      <c r="AN2716" s="283" t="s">
        <v>906</v>
      </c>
      <c r="AO2716" s="283" t="s">
        <v>1639</v>
      </c>
      <c r="AP2716" s="283">
        <v>10</v>
      </c>
      <c r="AQ2716" s="567">
        <v>2710</v>
      </c>
    </row>
    <row r="2717" spans="35:43" x14ac:dyDescent="0.25">
      <c r="AI2717" s="278" t="str">
        <f t="shared" si="44"/>
        <v>42870TE (TIRANA)15Sα16</v>
      </c>
      <c r="AJ2717" s="287">
        <v>42870</v>
      </c>
      <c r="AK2717" s="280" t="s">
        <v>944</v>
      </c>
      <c r="AL2717" s="281">
        <v>15</v>
      </c>
      <c r="AM2717" s="282" t="s">
        <v>1699</v>
      </c>
      <c r="AN2717" s="283" t="s">
        <v>906</v>
      </c>
      <c r="AO2717" s="283" t="s">
        <v>1636</v>
      </c>
      <c r="AP2717" s="283">
        <v>7</v>
      </c>
      <c r="AQ2717" s="567">
        <v>2711</v>
      </c>
    </row>
    <row r="2718" spans="35:43" x14ac:dyDescent="0.25">
      <c r="AI2718" s="278" t="str">
        <f t="shared" si="44"/>
        <v>42870TE (TIRANA)15Sκ16</v>
      </c>
      <c r="AJ2718" s="287">
        <v>42870</v>
      </c>
      <c r="AK2718" s="280" t="s">
        <v>944</v>
      </c>
      <c r="AL2718" s="281">
        <v>15</v>
      </c>
      <c r="AM2718" s="282" t="s">
        <v>1699</v>
      </c>
      <c r="AN2718" s="283" t="s">
        <v>906</v>
      </c>
      <c r="AO2718" s="283" t="s">
        <v>1640</v>
      </c>
      <c r="AP2718" s="283">
        <v>11</v>
      </c>
      <c r="AQ2718" s="567">
        <v>2712</v>
      </c>
    </row>
    <row r="2719" spans="35:43" x14ac:dyDescent="0.25">
      <c r="AI2719" s="278" t="str">
        <f t="shared" si="44"/>
        <v>42877TE (KALEVA)15Sα14</v>
      </c>
      <c r="AJ2719" s="287">
        <v>42877</v>
      </c>
      <c r="AK2719" s="280" t="s">
        <v>1282</v>
      </c>
      <c r="AL2719" s="281">
        <v>15</v>
      </c>
      <c r="AM2719" s="282" t="s">
        <v>1699</v>
      </c>
      <c r="AN2719" s="283" t="s">
        <v>906</v>
      </c>
      <c r="AO2719" s="283" t="s">
        <v>1635</v>
      </c>
      <c r="AP2719" s="283">
        <v>6</v>
      </c>
      <c r="AQ2719" s="567">
        <v>2713</v>
      </c>
    </row>
    <row r="2720" spans="35:43" x14ac:dyDescent="0.25">
      <c r="AI2720" s="278" t="str">
        <f t="shared" si="44"/>
        <v>42877TE (NATIONAL PARK)15Sα16</v>
      </c>
      <c r="AJ2720" s="287">
        <v>42877</v>
      </c>
      <c r="AK2720" s="280" t="s">
        <v>1283</v>
      </c>
      <c r="AL2720" s="281">
        <v>15</v>
      </c>
      <c r="AM2720" s="282" t="s">
        <v>1699</v>
      </c>
      <c r="AN2720" s="283" t="s">
        <v>906</v>
      </c>
      <c r="AO2720" s="283" t="s">
        <v>1636</v>
      </c>
      <c r="AP2720" s="283">
        <v>7</v>
      </c>
      <c r="AQ2720" s="567">
        <v>2714</v>
      </c>
    </row>
    <row r="2721" spans="35:43" x14ac:dyDescent="0.25">
      <c r="AI2721" s="278" t="str">
        <f t="shared" si="44"/>
        <v>42877TE (NATIONAL PARK)15Sκ16</v>
      </c>
      <c r="AJ2721" s="287">
        <v>42877</v>
      </c>
      <c r="AK2721" s="280" t="s">
        <v>1283</v>
      </c>
      <c r="AL2721" s="281">
        <v>15</v>
      </c>
      <c r="AM2721" s="282" t="s">
        <v>1699</v>
      </c>
      <c r="AN2721" s="283" t="s">
        <v>906</v>
      </c>
      <c r="AO2721" s="283" t="s">
        <v>1640</v>
      </c>
      <c r="AP2721" s="283">
        <v>11</v>
      </c>
      <c r="AQ2721" s="567">
        <v>2715</v>
      </c>
    </row>
    <row r="2722" spans="35:43" x14ac:dyDescent="0.25">
      <c r="AI2722" s="278" t="str">
        <f t="shared" si="44"/>
        <v>42878ITF (DAMOUR)14Sα18</v>
      </c>
      <c r="AJ2722" s="287">
        <v>42878</v>
      </c>
      <c r="AK2722" s="280" t="s">
        <v>1284</v>
      </c>
      <c r="AL2722" s="281">
        <v>14</v>
      </c>
      <c r="AM2722" s="282" t="s">
        <v>908</v>
      </c>
      <c r="AN2722" s="283" t="s">
        <v>906</v>
      </c>
      <c r="AO2722" s="283" t="s">
        <v>1637</v>
      </c>
      <c r="AP2722" s="283">
        <v>8</v>
      </c>
      <c r="AQ2722" s="567">
        <v>2716</v>
      </c>
    </row>
    <row r="2723" spans="35:43" x14ac:dyDescent="0.25">
      <c r="AI2723" s="278" t="str">
        <f t="shared" si="44"/>
        <v>42878ITF (DAMOUR)14Dα18</v>
      </c>
      <c r="AJ2723" s="287">
        <v>42878</v>
      </c>
      <c r="AK2723" s="280" t="s">
        <v>1284</v>
      </c>
      <c r="AL2723" s="281">
        <v>14</v>
      </c>
      <c r="AM2723" s="282" t="s">
        <v>908</v>
      </c>
      <c r="AN2723" s="283" t="s">
        <v>913</v>
      </c>
      <c r="AO2723" s="283" t="s">
        <v>1637</v>
      </c>
      <c r="AP2723" s="283">
        <v>16</v>
      </c>
      <c r="AQ2723" s="567">
        <v>2717</v>
      </c>
    </row>
    <row r="2724" spans="35:43" x14ac:dyDescent="0.25">
      <c r="AI2724" s="278" t="str">
        <f t="shared" si="44"/>
        <v>42878ITF (DAMOUR)14Sκ18</v>
      </c>
      <c r="AJ2724" s="287">
        <v>42878</v>
      </c>
      <c r="AK2724" s="280" t="s">
        <v>1284</v>
      </c>
      <c r="AL2724" s="281">
        <v>14</v>
      </c>
      <c r="AM2724" s="282" t="s">
        <v>908</v>
      </c>
      <c r="AN2724" s="283" t="s">
        <v>906</v>
      </c>
      <c r="AO2724" s="283" t="s">
        <v>1641</v>
      </c>
      <c r="AP2724" s="283">
        <v>12</v>
      </c>
      <c r="AQ2724" s="567">
        <v>2718</v>
      </c>
    </row>
    <row r="2725" spans="35:43" x14ac:dyDescent="0.25">
      <c r="AI2725" s="278" t="str">
        <f t="shared" si="44"/>
        <v>42878ITF (DAMOUR)14Dκ18</v>
      </c>
      <c r="AJ2725" s="287">
        <v>42878</v>
      </c>
      <c r="AK2725" s="280" t="s">
        <v>1284</v>
      </c>
      <c r="AL2725" s="281">
        <v>14</v>
      </c>
      <c r="AM2725" s="282" t="s">
        <v>908</v>
      </c>
      <c r="AN2725" s="283" t="s">
        <v>913</v>
      </c>
      <c r="AO2725" s="283" t="s">
        <v>1641</v>
      </c>
      <c r="AP2725" s="283">
        <v>20</v>
      </c>
      <c r="AQ2725" s="567">
        <v>2719</v>
      </c>
    </row>
    <row r="2726" spans="35:43" x14ac:dyDescent="0.25">
      <c r="AI2726" s="278" t="str">
        <f t="shared" si="44"/>
        <v>42878TE (DR OEKTER)15Sα14</v>
      </c>
      <c r="AJ2726" s="287">
        <v>42878</v>
      </c>
      <c r="AK2726" s="280" t="s">
        <v>1285</v>
      </c>
      <c r="AL2726" s="281">
        <v>15</v>
      </c>
      <c r="AM2726" s="282" t="s">
        <v>1699</v>
      </c>
      <c r="AN2726" s="283" t="s">
        <v>906</v>
      </c>
      <c r="AO2726" s="283" t="s">
        <v>1635</v>
      </c>
      <c r="AP2726" s="283">
        <v>6</v>
      </c>
      <c r="AQ2726" s="567">
        <v>2720</v>
      </c>
    </row>
    <row r="2727" spans="35:43" x14ac:dyDescent="0.25">
      <c r="AI2727" s="278" t="str">
        <f t="shared" si="44"/>
        <v>42882Ε3 21η (ΙΑ)423Sα12</v>
      </c>
      <c r="AJ2727" s="287">
        <v>42882</v>
      </c>
      <c r="AK2727" s="280" t="s">
        <v>1286</v>
      </c>
      <c r="AL2727" s="281">
        <v>423</v>
      </c>
      <c r="AM2727" s="282" t="s">
        <v>194</v>
      </c>
      <c r="AN2727" s="283" t="s">
        <v>906</v>
      </c>
      <c r="AO2727" s="283" t="s">
        <v>1634</v>
      </c>
      <c r="AP2727" s="283">
        <v>5</v>
      </c>
      <c r="AQ2727" s="567">
        <v>2721</v>
      </c>
    </row>
    <row r="2728" spans="35:43" x14ac:dyDescent="0.25">
      <c r="AI2728" s="278" t="str">
        <f t="shared" si="44"/>
        <v>42882Ε3 21η (ΙΑ)423Sα14</v>
      </c>
      <c r="AJ2728" s="287">
        <v>42882</v>
      </c>
      <c r="AK2728" s="280" t="s">
        <v>1286</v>
      </c>
      <c r="AL2728" s="281">
        <v>423</v>
      </c>
      <c r="AM2728" s="282" t="s">
        <v>194</v>
      </c>
      <c r="AN2728" s="283" t="s">
        <v>906</v>
      </c>
      <c r="AO2728" s="283" t="s">
        <v>1635</v>
      </c>
      <c r="AP2728" s="283">
        <v>6</v>
      </c>
      <c r="AQ2728" s="567">
        <v>2722</v>
      </c>
    </row>
    <row r="2729" spans="35:43" x14ac:dyDescent="0.25">
      <c r="AI2729" s="278" t="str">
        <f t="shared" si="44"/>
        <v>42882Ε3 21η (ΙΑ)423Sα16</v>
      </c>
      <c r="AJ2729" s="287">
        <v>42882</v>
      </c>
      <c r="AK2729" s="280" t="s">
        <v>1286</v>
      </c>
      <c r="AL2729" s="281">
        <v>423</v>
      </c>
      <c r="AM2729" s="282" t="s">
        <v>194</v>
      </c>
      <c r="AN2729" s="283" t="s">
        <v>906</v>
      </c>
      <c r="AO2729" s="283" t="s">
        <v>1636</v>
      </c>
      <c r="AP2729" s="283">
        <v>7</v>
      </c>
      <c r="AQ2729" s="567">
        <v>2723</v>
      </c>
    </row>
    <row r="2730" spans="35:43" x14ac:dyDescent="0.25">
      <c r="AI2730" s="278" t="str">
        <f t="shared" si="44"/>
        <v>42882Ε3 21η (ΙΑ)423Sκ12</v>
      </c>
      <c r="AJ2730" s="287">
        <v>42882</v>
      </c>
      <c r="AK2730" s="280" t="s">
        <v>1286</v>
      </c>
      <c r="AL2730" s="281">
        <v>423</v>
      </c>
      <c r="AM2730" s="282" t="s">
        <v>194</v>
      </c>
      <c r="AN2730" s="283" t="s">
        <v>906</v>
      </c>
      <c r="AO2730" s="283" t="s">
        <v>1638</v>
      </c>
      <c r="AP2730" s="283">
        <v>9</v>
      </c>
      <c r="AQ2730" s="567">
        <v>2724</v>
      </c>
    </row>
    <row r="2731" spans="35:43" x14ac:dyDescent="0.25">
      <c r="AI2731" s="278" t="str">
        <f t="shared" si="44"/>
        <v>42882Ε3 21η (ΙΑ)423Sκ14</v>
      </c>
      <c r="AJ2731" s="287">
        <v>42882</v>
      </c>
      <c r="AK2731" s="280" t="s">
        <v>1286</v>
      </c>
      <c r="AL2731" s="281">
        <v>423</v>
      </c>
      <c r="AM2731" s="282" t="s">
        <v>194</v>
      </c>
      <c r="AN2731" s="283" t="s">
        <v>906</v>
      </c>
      <c r="AO2731" s="283" t="s">
        <v>1639</v>
      </c>
      <c r="AP2731" s="283">
        <v>10</v>
      </c>
      <c r="AQ2731" s="567">
        <v>2725</v>
      </c>
    </row>
    <row r="2732" spans="35:43" x14ac:dyDescent="0.25">
      <c r="AI2732" s="278" t="str">
        <f t="shared" si="44"/>
        <v>42882Ε3 21η (ΙΑ)423Sκ16</v>
      </c>
      <c r="AJ2732" s="287">
        <v>42882</v>
      </c>
      <c r="AK2732" s="280" t="s">
        <v>1286</v>
      </c>
      <c r="AL2732" s="281">
        <v>423</v>
      </c>
      <c r="AM2732" s="282" t="s">
        <v>194</v>
      </c>
      <c r="AN2732" s="283" t="s">
        <v>906</v>
      </c>
      <c r="AO2732" s="283" t="s">
        <v>1640</v>
      </c>
      <c r="AP2732" s="283">
        <v>11</v>
      </c>
      <c r="AQ2732" s="567">
        <v>2726</v>
      </c>
    </row>
    <row r="2733" spans="35:43" x14ac:dyDescent="0.25">
      <c r="AI2733" s="278" t="str">
        <f t="shared" si="44"/>
        <v>42884ITF (MZIURI CUP)14Dα18</v>
      </c>
      <c r="AJ2733" s="287">
        <v>42884</v>
      </c>
      <c r="AK2733" s="280" t="s">
        <v>1287</v>
      </c>
      <c r="AL2733" s="281">
        <v>14</v>
      </c>
      <c r="AM2733" s="282" t="s">
        <v>908</v>
      </c>
      <c r="AN2733" s="283" t="s">
        <v>913</v>
      </c>
      <c r="AO2733" s="283" t="s">
        <v>1637</v>
      </c>
      <c r="AP2733" s="283">
        <v>16</v>
      </c>
      <c r="AQ2733" s="567">
        <v>2727</v>
      </c>
    </row>
    <row r="2734" spans="35:43" x14ac:dyDescent="0.25">
      <c r="AI2734" s="278" t="str">
        <f t="shared" si="44"/>
        <v>42884TE (BITOLA U14)15Sα14</v>
      </c>
      <c r="AJ2734" s="287">
        <v>42884</v>
      </c>
      <c r="AK2734" s="280" t="s">
        <v>1288</v>
      </c>
      <c r="AL2734" s="281">
        <v>15</v>
      </c>
      <c r="AM2734" s="282" t="s">
        <v>1699</v>
      </c>
      <c r="AN2734" s="283" t="s">
        <v>906</v>
      </c>
      <c r="AO2734" s="283" t="s">
        <v>1635</v>
      </c>
      <c r="AP2734" s="283">
        <v>6</v>
      </c>
      <c r="AQ2734" s="567">
        <v>2728</v>
      </c>
    </row>
    <row r="2735" spans="35:43" x14ac:dyDescent="0.25">
      <c r="AI2735" s="278" t="str">
        <f t="shared" si="44"/>
        <v>42884TE (BITOLA U14)15Sκ14</v>
      </c>
      <c r="AJ2735" s="287">
        <v>42884</v>
      </c>
      <c r="AK2735" s="280" t="s">
        <v>1288</v>
      </c>
      <c r="AL2735" s="281">
        <v>15</v>
      </c>
      <c r="AM2735" s="282" t="s">
        <v>1699</v>
      </c>
      <c r="AN2735" s="283" t="s">
        <v>906</v>
      </c>
      <c r="AO2735" s="283" t="s">
        <v>1639</v>
      </c>
      <c r="AP2735" s="283">
        <v>10</v>
      </c>
      <c r="AQ2735" s="567">
        <v>2729</v>
      </c>
    </row>
    <row r="2736" spans="35:43" x14ac:dyDescent="0.25">
      <c r="AI2736" s="278" t="str">
        <f t="shared" si="44"/>
        <v>42884TE (BITOLA U14)15Dκ14</v>
      </c>
      <c r="AJ2736" s="287">
        <v>42884</v>
      </c>
      <c r="AK2736" s="280" t="s">
        <v>1288</v>
      </c>
      <c r="AL2736" s="281">
        <v>15</v>
      </c>
      <c r="AM2736" s="282" t="s">
        <v>1699</v>
      </c>
      <c r="AN2736" s="283" t="s">
        <v>913</v>
      </c>
      <c r="AO2736" s="283" t="s">
        <v>1639</v>
      </c>
      <c r="AP2736" s="283">
        <v>18</v>
      </c>
      <c r="AQ2736" s="567">
        <v>2730</v>
      </c>
    </row>
    <row r="2737" spans="35:43" x14ac:dyDescent="0.25">
      <c r="AI2737" s="278" t="str">
        <f t="shared" si="44"/>
        <v>42891TE (5o MEMORIAL)15Sα16</v>
      </c>
      <c r="AJ2737" s="287">
        <v>42891</v>
      </c>
      <c r="AK2737" s="280" t="s">
        <v>1289</v>
      </c>
      <c r="AL2737" s="281">
        <v>15</v>
      </c>
      <c r="AM2737" s="282" t="s">
        <v>1699</v>
      </c>
      <c r="AN2737" s="283" t="s">
        <v>906</v>
      </c>
      <c r="AO2737" s="283" t="s">
        <v>1636</v>
      </c>
      <c r="AP2737" s="283">
        <v>7</v>
      </c>
      <c r="AQ2737" s="567">
        <v>2731</v>
      </c>
    </row>
    <row r="2738" spans="35:43" x14ac:dyDescent="0.25">
      <c r="AI2738" s="278" t="str">
        <f t="shared" si="44"/>
        <v>42892ITF (LARNACA)14Sα18</v>
      </c>
      <c r="AJ2738" s="287">
        <v>42892</v>
      </c>
      <c r="AK2738" s="280" t="s">
        <v>1214</v>
      </c>
      <c r="AL2738" s="281">
        <v>14</v>
      </c>
      <c r="AM2738" s="282" t="s">
        <v>908</v>
      </c>
      <c r="AN2738" s="283" t="s">
        <v>906</v>
      </c>
      <c r="AO2738" s="283" t="s">
        <v>1637</v>
      </c>
      <c r="AP2738" s="283">
        <v>8</v>
      </c>
      <c r="AQ2738" s="567">
        <v>2732</v>
      </c>
    </row>
    <row r="2739" spans="35:43" x14ac:dyDescent="0.25">
      <c r="AI2739" s="278" t="str">
        <f t="shared" si="44"/>
        <v>42892ITF (LARNACA)14Sκ18</v>
      </c>
      <c r="AJ2739" s="287">
        <v>42892</v>
      </c>
      <c r="AK2739" s="280" t="s">
        <v>1214</v>
      </c>
      <c r="AL2739" s="281">
        <v>14</v>
      </c>
      <c r="AM2739" s="282" t="s">
        <v>908</v>
      </c>
      <c r="AN2739" s="283" t="s">
        <v>906</v>
      </c>
      <c r="AO2739" s="283" t="s">
        <v>1641</v>
      </c>
      <c r="AP2739" s="283">
        <v>12</v>
      </c>
      <c r="AQ2739" s="567">
        <v>2733</v>
      </c>
    </row>
    <row r="2740" spans="35:43" x14ac:dyDescent="0.25">
      <c r="AI2740" s="278" t="str">
        <f t="shared" si="44"/>
        <v>42892ITF (LARNACA)14Dκ18</v>
      </c>
      <c r="AJ2740" s="287">
        <v>42892</v>
      </c>
      <c r="AK2740" s="280" t="s">
        <v>1214</v>
      </c>
      <c r="AL2740" s="281">
        <v>14</v>
      </c>
      <c r="AM2740" s="282" t="s">
        <v>908</v>
      </c>
      <c r="AN2740" s="283" t="s">
        <v>913</v>
      </c>
      <c r="AO2740" s="283" t="s">
        <v>1641</v>
      </c>
      <c r="AP2740" s="283">
        <v>20</v>
      </c>
      <c r="AQ2740" s="567">
        <v>2734</v>
      </c>
    </row>
    <row r="2741" spans="35:43" x14ac:dyDescent="0.25">
      <c r="AI2741" s="278" t="str">
        <f t="shared" si="44"/>
        <v>42896Ε3 23η (Β)162Sα14</v>
      </c>
      <c r="AJ2741" s="287">
        <v>42896</v>
      </c>
      <c r="AK2741" s="280" t="s">
        <v>1290</v>
      </c>
      <c r="AL2741" s="281">
        <v>162</v>
      </c>
      <c r="AM2741" s="282" t="s">
        <v>355</v>
      </c>
      <c r="AN2741" s="283" t="s">
        <v>906</v>
      </c>
      <c r="AO2741" s="283" t="s">
        <v>1635</v>
      </c>
      <c r="AP2741" s="283">
        <v>6</v>
      </c>
      <c r="AQ2741" s="567">
        <v>2735</v>
      </c>
    </row>
    <row r="2742" spans="35:43" x14ac:dyDescent="0.25">
      <c r="AI2742" s="278" t="str">
        <f t="shared" si="44"/>
        <v>42896Ε3 23η (Β)162Sκ14</v>
      </c>
      <c r="AJ2742" s="287">
        <v>42896</v>
      </c>
      <c r="AK2742" s="280" t="s">
        <v>1290</v>
      </c>
      <c r="AL2742" s="281">
        <v>162</v>
      </c>
      <c r="AM2742" s="282" t="s">
        <v>355</v>
      </c>
      <c r="AN2742" s="283" t="s">
        <v>906</v>
      </c>
      <c r="AO2742" s="283" t="s">
        <v>1639</v>
      </c>
      <c r="AP2742" s="283">
        <v>10</v>
      </c>
      <c r="AQ2742" s="567">
        <v>2736</v>
      </c>
    </row>
    <row r="2743" spans="35:43" x14ac:dyDescent="0.25">
      <c r="AI2743" s="278" t="str">
        <f t="shared" si="44"/>
        <v>42896Ε3 23η (Δ)220Sα12</v>
      </c>
      <c r="AJ2743" s="287">
        <v>42896</v>
      </c>
      <c r="AK2743" s="280" t="s">
        <v>1291</v>
      </c>
      <c r="AL2743" s="281">
        <v>220</v>
      </c>
      <c r="AM2743" s="282" t="s">
        <v>315</v>
      </c>
      <c r="AN2743" s="283" t="s">
        <v>906</v>
      </c>
      <c r="AO2743" s="283" t="s">
        <v>1634</v>
      </c>
      <c r="AP2743" s="283">
        <v>5</v>
      </c>
      <c r="AQ2743" s="567">
        <v>2737</v>
      </c>
    </row>
    <row r="2744" spans="35:43" x14ac:dyDescent="0.25">
      <c r="AI2744" s="278" t="str">
        <f t="shared" si="44"/>
        <v>42896Ε3 23η (Δ)220Sα16</v>
      </c>
      <c r="AJ2744" s="287">
        <v>42896</v>
      </c>
      <c r="AK2744" s="280" t="s">
        <v>1291</v>
      </c>
      <c r="AL2744" s="281">
        <v>220</v>
      </c>
      <c r="AM2744" s="282" t="s">
        <v>315</v>
      </c>
      <c r="AN2744" s="283" t="s">
        <v>906</v>
      </c>
      <c r="AO2744" s="283" t="s">
        <v>1636</v>
      </c>
      <c r="AP2744" s="283">
        <v>7</v>
      </c>
      <c r="AQ2744" s="567">
        <v>2738</v>
      </c>
    </row>
    <row r="2745" spans="35:43" x14ac:dyDescent="0.25">
      <c r="AI2745" s="278" t="str">
        <f t="shared" si="44"/>
        <v>42896Ε3 23η (Δ)220Sκ12</v>
      </c>
      <c r="AJ2745" s="287">
        <v>42896</v>
      </c>
      <c r="AK2745" s="280" t="s">
        <v>1291</v>
      </c>
      <c r="AL2745" s="281">
        <v>220</v>
      </c>
      <c r="AM2745" s="282" t="s">
        <v>315</v>
      </c>
      <c r="AN2745" s="283" t="s">
        <v>906</v>
      </c>
      <c r="AO2745" s="283" t="s">
        <v>1638</v>
      </c>
      <c r="AP2745" s="283">
        <v>9</v>
      </c>
      <c r="AQ2745" s="567">
        <v>2739</v>
      </c>
    </row>
    <row r="2746" spans="35:43" x14ac:dyDescent="0.25">
      <c r="AI2746" s="278" t="str">
        <f t="shared" si="44"/>
        <v>42896Ε3 23η (Δ)220Sκ16</v>
      </c>
      <c r="AJ2746" s="287">
        <v>42896</v>
      </c>
      <c r="AK2746" s="280" t="s">
        <v>1291</v>
      </c>
      <c r="AL2746" s="281">
        <v>220</v>
      </c>
      <c r="AM2746" s="282" t="s">
        <v>315</v>
      </c>
      <c r="AN2746" s="283" t="s">
        <v>906</v>
      </c>
      <c r="AO2746" s="283" t="s">
        <v>1640</v>
      </c>
      <c r="AP2746" s="283">
        <v>11</v>
      </c>
      <c r="AQ2746" s="567">
        <v>2740</v>
      </c>
    </row>
    <row r="2747" spans="35:43" x14ac:dyDescent="0.25">
      <c r="AI2747" s="278" t="str">
        <f t="shared" si="44"/>
        <v>42896Ε3 23η (Η)363Sα12</v>
      </c>
      <c r="AJ2747" s="287">
        <v>42896</v>
      </c>
      <c r="AK2747" s="280" t="s">
        <v>1292</v>
      </c>
      <c r="AL2747" s="281">
        <v>363</v>
      </c>
      <c r="AM2747" s="282" t="s">
        <v>382</v>
      </c>
      <c r="AN2747" s="283" t="s">
        <v>906</v>
      </c>
      <c r="AO2747" s="283" t="s">
        <v>1634</v>
      </c>
      <c r="AP2747" s="283">
        <v>5</v>
      </c>
      <c r="AQ2747" s="567">
        <v>2741</v>
      </c>
    </row>
    <row r="2748" spans="35:43" x14ac:dyDescent="0.25">
      <c r="AI2748" s="278" t="str">
        <f t="shared" si="44"/>
        <v>42896Ε3 23η (Η)363Sα14</v>
      </c>
      <c r="AJ2748" s="287">
        <v>42896</v>
      </c>
      <c r="AK2748" s="280" t="s">
        <v>1292</v>
      </c>
      <c r="AL2748" s="281">
        <v>363</v>
      </c>
      <c r="AM2748" s="282" t="s">
        <v>382</v>
      </c>
      <c r="AN2748" s="283" t="s">
        <v>906</v>
      </c>
      <c r="AO2748" s="283" t="s">
        <v>1635</v>
      </c>
      <c r="AP2748" s="283">
        <v>6</v>
      </c>
      <c r="AQ2748" s="567">
        <v>2742</v>
      </c>
    </row>
    <row r="2749" spans="35:43" x14ac:dyDescent="0.25">
      <c r="AI2749" s="278" t="str">
        <f t="shared" si="44"/>
        <v>42896Ε3 23η (Η)363Sα16</v>
      </c>
      <c r="AJ2749" s="287">
        <v>42896</v>
      </c>
      <c r="AK2749" s="280" t="s">
        <v>1292</v>
      </c>
      <c r="AL2749" s="281">
        <v>363</v>
      </c>
      <c r="AM2749" s="282" t="s">
        <v>382</v>
      </c>
      <c r="AN2749" s="283" t="s">
        <v>906</v>
      </c>
      <c r="AO2749" s="283" t="s">
        <v>1636</v>
      </c>
      <c r="AP2749" s="283">
        <v>7</v>
      </c>
      <c r="AQ2749" s="567">
        <v>2743</v>
      </c>
    </row>
    <row r="2750" spans="35:43" x14ac:dyDescent="0.25">
      <c r="AI2750" s="278" t="str">
        <f t="shared" si="44"/>
        <v>42896Ε3 23η (Η)363Sκ12</v>
      </c>
      <c r="AJ2750" s="287">
        <v>42896</v>
      </c>
      <c r="AK2750" s="280" t="s">
        <v>1292</v>
      </c>
      <c r="AL2750" s="281">
        <v>363</v>
      </c>
      <c r="AM2750" s="282" t="s">
        <v>382</v>
      </c>
      <c r="AN2750" s="283" t="s">
        <v>906</v>
      </c>
      <c r="AO2750" s="283" t="s">
        <v>1638</v>
      </c>
      <c r="AP2750" s="283">
        <v>9</v>
      </c>
      <c r="AQ2750" s="567">
        <v>2744</v>
      </c>
    </row>
    <row r="2751" spans="35:43" x14ac:dyDescent="0.25">
      <c r="AI2751" s="278" t="str">
        <f t="shared" si="44"/>
        <v>42896Ε3 23η (Η)363Sκ14</v>
      </c>
      <c r="AJ2751" s="287">
        <v>42896</v>
      </c>
      <c r="AK2751" s="280" t="s">
        <v>1292</v>
      </c>
      <c r="AL2751" s="281">
        <v>363</v>
      </c>
      <c r="AM2751" s="282" t="s">
        <v>382</v>
      </c>
      <c r="AN2751" s="283" t="s">
        <v>906</v>
      </c>
      <c r="AO2751" s="283" t="s">
        <v>1639</v>
      </c>
      <c r="AP2751" s="283">
        <v>10</v>
      </c>
      <c r="AQ2751" s="567">
        <v>2745</v>
      </c>
    </row>
    <row r="2752" spans="35:43" x14ac:dyDescent="0.25">
      <c r="AI2752" s="278" t="str">
        <f t="shared" si="44"/>
        <v>42896Ε3 23η (Η)363Sκ16</v>
      </c>
      <c r="AJ2752" s="287">
        <v>42896</v>
      </c>
      <c r="AK2752" s="280" t="s">
        <v>1292</v>
      </c>
      <c r="AL2752" s="281">
        <v>363</v>
      </c>
      <c r="AM2752" s="282" t="s">
        <v>382</v>
      </c>
      <c r="AN2752" s="283" t="s">
        <v>906</v>
      </c>
      <c r="AO2752" s="283" t="s">
        <v>1640</v>
      </c>
      <c r="AP2752" s="283">
        <v>11</v>
      </c>
      <c r="AQ2752" s="567">
        <v>2746</v>
      </c>
    </row>
    <row r="2753" spans="35:43" x14ac:dyDescent="0.25">
      <c r="AI2753" s="278" t="str">
        <f t="shared" si="44"/>
        <v>42898ITF (VIVA TROPHY)14Dκ18</v>
      </c>
      <c r="AJ2753" s="287">
        <v>42898</v>
      </c>
      <c r="AK2753" s="280" t="s">
        <v>1293</v>
      </c>
      <c r="AL2753" s="281">
        <v>14</v>
      </c>
      <c r="AM2753" s="282" t="s">
        <v>908</v>
      </c>
      <c r="AN2753" s="283" t="s">
        <v>913</v>
      </c>
      <c r="AO2753" s="283" t="s">
        <v>1641</v>
      </c>
      <c r="AP2753" s="283">
        <v>20</v>
      </c>
      <c r="AQ2753" s="567">
        <v>2747</v>
      </c>
    </row>
    <row r="2754" spans="35:43" x14ac:dyDescent="0.25">
      <c r="AI2754" s="278" t="str">
        <f t="shared" si="44"/>
        <v>42898TE (LEILA MESKHI)15Sα16</v>
      </c>
      <c r="AJ2754" s="287">
        <v>42898</v>
      </c>
      <c r="AK2754" s="280" t="s">
        <v>1294</v>
      </c>
      <c r="AL2754" s="281">
        <v>15</v>
      </c>
      <c r="AM2754" s="282" t="s">
        <v>1699</v>
      </c>
      <c r="AN2754" s="283" t="s">
        <v>906</v>
      </c>
      <c r="AO2754" s="283" t="s">
        <v>1636</v>
      </c>
      <c r="AP2754" s="283">
        <v>7</v>
      </c>
      <c r="AQ2754" s="567">
        <v>2748</v>
      </c>
    </row>
    <row r="2755" spans="35:43" x14ac:dyDescent="0.25">
      <c r="AI2755" s="278" t="str">
        <f t="shared" ref="AI2755:AI2818" si="45">AJ2755&amp;AK2755&amp;AL2755&amp;AN2755&amp;AO2755</f>
        <v>42898TE (TAC CUP)15Sα14</v>
      </c>
      <c r="AJ2755" s="287">
        <v>42898</v>
      </c>
      <c r="AK2755" s="280" t="s">
        <v>1295</v>
      </c>
      <c r="AL2755" s="281">
        <v>15</v>
      </c>
      <c r="AM2755" s="282" t="s">
        <v>1699</v>
      </c>
      <c r="AN2755" s="283" t="s">
        <v>906</v>
      </c>
      <c r="AO2755" s="283" t="s">
        <v>1635</v>
      </c>
      <c r="AP2755" s="283">
        <v>6</v>
      </c>
      <c r="AQ2755" s="567">
        <v>2749</v>
      </c>
    </row>
    <row r="2756" spans="35:43" x14ac:dyDescent="0.25">
      <c r="AI2756" s="278" t="str">
        <f t="shared" si="45"/>
        <v>42898TE (TAC CUP)15Sκ14</v>
      </c>
      <c r="AJ2756" s="287">
        <v>42898</v>
      </c>
      <c r="AK2756" s="280" t="s">
        <v>1295</v>
      </c>
      <c r="AL2756" s="281">
        <v>15</v>
      </c>
      <c r="AM2756" s="282" t="s">
        <v>1699</v>
      </c>
      <c r="AN2756" s="283" t="s">
        <v>906</v>
      </c>
      <c r="AO2756" s="283" t="s">
        <v>1639</v>
      </c>
      <c r="AP2756" s="283">
        <v>10</v>
      </c>
      <c r="AQ2756" s="567">
        <v>2750</v>
      </c>
    </row>
    <row r="2757" spans="35:43" x14ac:dyDescent="0.25">
      <c r="AI2757" s="278" t="str">
        <f t="shared" si="45"/>
        <v>42898TE (TAC CUP)15Dκ14</v>
      </c>
      <c r="AJ2757" s="287">
        <v>42898</v>
      </c>
      <c r="AK2757" s="280" t="s">
        <v>1295</v>
      </c>
      <c r="AL2757" s="281">
        <v>15</v>
      </c>
      <c r="AM2757" s="282" t="s">
        <v>1699</v>
      </c>
      <c r="AN2757" s="283" t="s">
        <v>913</v>
      </c>
      <c r="AO2757" s="283" t="s">
        <v>1639</v>
      </c>
      <c r="AP2757" s="283">
        <v>18</v>
      </c>
      <c r="AQ2757" s="567">
        <v>2751</v>
      </c>
    </row>
    <row r="2758" spans="35:43" x14ac:dyDescent="0.25">
      <c r="AI2758" s="278" t="str">
        <f t="shared" si="45"/>
        <v>42898TE (TENNISPARK)15Sα16</v>
      </c>
      <c r="AJ2758" s="287">
        <v>42898</v>
      </c>
      <c r="AK2758" s="280" t="s">
        <v>1195</v>
      </c>
      <c r="AL2758" s="281">
        <v>15</v>
      </c>
      <c r="AM2758" s="282" t="s">
        <v>1699</v>
      </c>
      <c r="AN2758" s="283" t="s">
        <v>906</v>
      </c>
      <c r="AO2758" s="283" t="s">
        <v>1636</v>
      </c>
      <c r="AP2758" s="283">
        <v>7</v>
      </c>
      <c r="AQ2758" s="567">
        <v>2752</v>
      </c>
    </row>
    <row r="2759" spans="35:43" x14ac:dyDescent="0.25">
      <c r="AI2759" s="278" t="str">
        <f t="shared" si="45"/>
        <v>42898TE (TENNISPARK)15Dα16</v>
      </c>
      <c r="AJ2759" s="287">
        <v>42898</v>
      </c>
      <c r="AK2759" s="280" t="s">
        <v>1195</v>
      </c>
      <c r="AL2759" s="281">
        <v>15</v>
      </c>
      <c r="AM2759" s="282" t="s">
        <v>1699</v>
      </c>
      <c r="AN2759" s="283" t="s">
        <v>913</v>
      </c>
      <c r="AO2759" s="283" t="s">
        <v>1636</v>
      </c>
      <c r="AP2759" s="283">
        <v>15</v>
      </c>
      <c r="AQ2759" s="567">
        <v>2753</v>
      </c>
    </row>
    <row r="2760" spans="35:43" x14ac:dyDescent="0.25">
      <c r="AI2760" s="278" t="str">
        <f t="shared" si="45"/>
        <v>42898TE (TENNISPARK)15Sκ16</v>
      </c>
      <c r="AJ2760" s="287">
        <v>42898</v>
      </c>
      <c r="AK2760" s="280" t="s">
        <v>1195</v>
      </c>
      <c r="AL2760" s="281">
        <v>15</v>
      </c>
      <c r="AM2760" s="282" t="s">
        <v>1699</v>
      </c>
      <c r="AN2760" s="283" t="s">
        <v>906</v>
      </c>
      <c r="AO2760" s="283" t="s">
        <v>1640</v>
      </c>
      <c r="AP2760" s="283">
        <v>11</v>
      </c>
      <c r="AQ2760" s="567">
        <v>2754</v>
      </c>
    </row>
    <row r="2761" spans="35:43" x14ac:dyDescent="0.25">
      <c r="AI2761" s="278" t="str">
        <f t="shared" si="45"/>
        <v>42898TE (TENNISPARK)15Dκ16</v>
      </c>
      <c r="AJ2761" s="287">
        <v>42898</v>
      </c>
      <c r="AK2761" s="280" t="s">
        <v>1195</v>
      </c>
      <c r="AL2761" s="281">
        <v>15</v>
      </c>
      <c r="AM2761" s="282" t="s">
        <v>1699</v>
      </c>
      <c r="AN2761" s="283" t="s">
        <v>913</v>
      </c>
      <c r="AO2761" s="283" t="s">
        <v>1640</v>
      </c>
      <c r="AP2761" s="283">
        <v>19</v>
      </c>
      <c r="AQ2761" s="567">
        <v>2755</v>
      </c>
    </row>
    <row r="2762" spans="35:43" x14ac:dyDescent="0.25">
      <c r="AI2762" s="278" t="str">
        <f t="shared" si="45"/>
        <v>42898TE (WILSON JUNIOR)15Sα14</v>
      </c>
      <c r="AJ2762" s="287">
        <v>42898</v>
      </c>
      <c r="AK2762" s="280" t="s">
        <v>1296</v>
      </c>
      <c r="AL2762" s="281">
        <v>15</v>
      </c>
      <c r="AM2762" s="282" t="s">
        <v>1699</v>
      </c>
      <c r="AN2762" s="283" t="s">
        <v>906</v>
      </c>
      <c r="AO2762" s="283" t="s">
        <v>1635</v>
      </c>
      <c r="AP2762" s="283">
        <v>6</v>
      </c>
      <c r="AQ2762" s="567">
        <v>2756</v>
      </c>
    </row>
    <row r="2763" spans="35:43" x14ac:dyDescent="0.25">
      <c r="AI2763" s="278" t="str">
        <f t="shared" si="45"/>
        <v>42899ITF (25TH INTER)14Sκ18</v>
      </c>
      <c r="AJ2763" s="287">
        <v>42899</v>
      </c>
      <c r="AK2763" s="280" t="s">
        <v>1297</v>
      </c>
      <c r="AL2763" s="281">
        <v>14</v>
      </c>
      <c r="AM2763" s="282" t="s">
        <v>908</v>
      </c>
      <c r="AN2763" s="283" t="s">
        <v>906</v>
      </c>
      <c r="AO2763" s="283" t="s">
        <v>1641</v>
      </c>
      <c r="AP2763" s="283">
        <v>12</v>
      </c>
      <c r="AQ2763" s="567">
        <v>2757</v>
      </c>
    </row>
    <row r="2764" spans="35:43" x14ac:dyDescent="0.25">
      <c r="AI2764" s="278" t="str">
        <f t="shared" si="45"/>
        <v>42901TE (FALKOPINGS)15Sα14</v>
      </c>
      <c r="AJ2764" s="287">
        <v>42901</v>
      </c>
      <c r="AK2764" s="280" t="s">
        <v>1298</v>
      </c>
      <c r="AL2764" s="281">
        <v>15</v>
      </c>
      <c r="AM2764" s="282" t="s">
        <v>1699</v>
      </c>
      <c r="AN2764" s="283" t="s">
        <v>906</v>
      </c>
      <c r="AO2764" s="283" t="s">
        <v>1635</v>
      </c>
      <c r="AP2764" s="283">
        <v>6</v>
      </c>
      <c r="AQ2764" s="567">
        <v>2758</v>
      </c>
    </row>
    <row r="2765" spans="35:43" x14ac:dyDescent="0.25">
      <c r="AI2765" s="278" t="str">
        <f t="shared" si="45"/>
        <v>42902ITF (LARNACA)14Sκ18</v>
      </c>
      <c r="AJ2765" s="287">
        <v>42902</v>
      </c>
      <c r="AK2765" s="280" t="s">
        <v>1214</v>
      </c>
      <c r="AL2765" s="281">
        <v>14</v>
      </c>
      <c r="AM2765" s="282" t="s">
        <v>908</v>
      </c>
      <c r="AN2765" s="283" t="s">
        <v>906</v>
      </c>
      <c r="AO2765" s="283" t="s">
        <v>1641</v>
      </c>
      <c r="AP2765" s="283">
        <v>12</v>
      </c>
      <c r="AQ2765" s="567">
        <v>2759</v>
      </c>
    </row>
    <row r="2766" spans="35:43" x14ac:dyDescent="0.25">
      <c r="AI2766" s="278" t="str">
        <f t="shared" si="45"/>
        <v>42902ITF (LARNACA)14Dκ18</v>
      </c>
      <c r="AJ2766" s="287">
        <v>42902</v>
      </c>
      <c r="AK2766" s="280" t="s">
        <v>1214</v>
      </c>
      <c r="AL2766" s="281">
        <v>14</v>
      </c>
      <c r="AM2766" s="282" t="s">
        <v>908</v>
      </c>
      <c r="AN2766" s="283" t="s">
        <v>913</v>
      </c>
      <c r="AO2766" s="283" t="s">
        <v>1641</v>
      </c>
      <c r="AP2766" s="283">
        <v>20</v>
      </c>
      <c r="AQ2766" s="567">
        <v>2760</v>
      </c>
    </row>
    <row r="2767" spans="35:43" x14ac:dyDescent="0.25">
      <c r="AI2767" s="278" t="str">
        <f t="shared" si="45"/>
        <v>42903Ε3 24η (Β)124Sα12</v>
      </c>
      <c r="AJ2767" s="287">
        <v>42903</v>
      </c>
      <c r="AK2767" s="280" t="s">
        <v>1299</v>
      </c>
      <c r="AL2767" s="281">
        <v>124</v>
      </c>
      <c r="AM2767" s="282" t="s">
        <v>127</v>
      </c>
      <c r="AN2767" s="283" t="s">
        <v>906</v>
      </c>
      <c r="AO2767" s="283" t="s">
        <v>1634</v>
      </c>
      <c r="AP2767" s="283">
        <v>5</v>
      </c>
      <c r="AQ2767" s="567">
        <v>2761</v>
      </c>
    </row>
    <row r="2768" spans="35:43" x14ac:dyDescent="0.25">
      <c r="AI2768" s="278" t="str">
        <f t="shared" si="45"/>
        <v>42903Ε3 24η (Β)124Sκ12</v>
      </c>
      <c r="AJ2768" s="287">
        <v>42903</v>
      </c>
      <c r="AK2768" s="280" t="s">
        <v>1299</v>
      </c>
      <c r="AL2768" s="281">
        <v>124</v>
      </c>
      <c r="AM2768" s="282" t="s">
        <v>127</v>
      </c>
      <c r="AN2768" s="283" t="s">
        <v>906</v>
      </c>
      <c r="AO2768" s="283" t="s">
        <v>1638</v>
      </c>
      <c r="AP2768" s="283">
        <v>9</v>
      </c>
      <c r="AQ2768" s="567">
        <v>2763</v>
      </c>
    </row>
    <row r="2769" spans="35:43" x14ac:dyDescent="0.25">
      <c r="AI2769" s="278" t="str">
        <f t="shared" si="45"/>
        <v>42903Ε3 24η (Β)152Sα16</v>
      </c>
      <c r="AJ2769" s="287">
        <v>42903</v>
      </c>
      <c r="AK2769" s="280" t="s">
        <v>1299</v>
      </c>
      <c r="AL2769" s="281">
        <v>152</v>
      </c>
      <c r="AM2769" s="282" t="s">
        <v>309</v>
      </c>
      <c r="AN2769" s="283" t="s">
        <v>906</v>
      </c>
      <c r="AO2769" s="283" t="s">
        <v>1636</v>
      </c>
      <c r="AP2769" s="283">
        <v>7</v>
      </c>
      <c r="AQ2769" s="567">
        <v>2762</v>
      </c>
    </row>
    <row r="2770" spans="35:43" x14ac:dyDescent="0.25">
      <c r="AI2770" s="278" t="str">
        <f t="shared" si="45"/>
        <v>42903Ε3 24η (Β)152Sκ16</v>
      </c>
      <c r="AJ2770" s="287">
        <v>42903</v>
      </c>
      <c r="AK2770" s="280" t="s">
        <v>1299</v>
      </c>
      <c r="AL2770" s="281">
        <v>152</v>
      </c>
      <c r="AM2770" s="282" t="s">
        <v>309</v>
      </c>
      <c r="AN2770" s="283" t="s">
        <v>906</v>
      </c>
      <c r="AO2770" s="283" t="s">
        <v>1640</v>
      </c>
      <c r="AP2770" s="283">
        <v>11</v>
      </c>
      <c r="AQ2770" s="567">
        <v>2764</v>
      </c>
    </row>
    <row r="2771" spans="35:43" x14ac:dyDescent="0.25">
      <c r="AI2771" s="278" t="str">
        <f t="shared" si="45"/>
        <v>42903Ε3 24η (Γ)192Sα12</v>
      </c>
      <c r="AJ2771" s="287">
        <v>42903</v>
      </c>
      <c r="AK2771" s="280" t="s">
        <v>1300</v>
      </c>
      <c r="AL2771" s="281">
        <v>192</v>
      </c>
      <c r="AM2771" s="282" t="s">
        <v>324</v>
      </c>
      <c r="AN2771" s="283" t="s">
        <v>906</v>
      </c>
      <c r="AO2771" s="283" t="s">
        <v>1634</v>
      </c>
      <c r="AP2771" s="283">
        <v>5</v>
      </c>
      <c r="AQ2771" s="567">
        <v>2765</v>
      </c>
    </row>
    <row r="2772" spans="35:43" x14ac:dyDescent="0.25">
      <c r="AI2772" s="278" t="str">
        <f t="shared" si="45"/>
        <v>42903Ε3 24η (Γ)192Sα16</v>
      </c>
      <c r="AJ2772" s="287">
        <v>42903</v>
      </c>
      <c r="AK2772" s="280" t="s">
        <v>1300</v>
      </c>
      <c r="AL2772" s="281">
        <v>192</v>
      </c>
      <c r="AM2772" s="282" t="s">
        <v>324</v>
      </c>
      <c r="AN2772" s="283" t="s">
        <v>906</v>
      </c>
      <c r="AO2772" s="283" t="s">
        <v>1636</v>
      </c>
      <c r="AP2772" s="283">
        <v>7</v>
      </c>
      <c r="AQ2772" s="567">
        <v>2767</v>
      </c>
    </row>
    <row r="2773" spans="35:43" x14ac:dyDescent="0.25">
      <c r="AI2773" s="278" t="str">
        <f t="shared" si="45"/>
        <v>42903Ε3 24η (Γ)192Sκ16</v>
      </c>
      <c r="AJ2773" s="287">
        <v>42903</v>
      </c>
      <c r="AK2773" s="280" t="s">
        <v>1300</v>
      </c>
      <c r="AL2773" s="281">
        <v>192</v>
      </c>
      <c r="AM2773" s="282" t="s">
        <v>324</v>
      </c>
      <c r="AN2773" s="283" t="s">
        <v>906</v>
      </c>
      <c r="AO2773" s="283" t="s">
        <v>1640</v>
      </c>
      <c r="AP2773" s="283">
        <v>11</v>
      </c>
      <c r="AQ2773" s="567">
        <v>2770</v>
      </c>
    </row>
    <row r="2774" spans="35:43" x14ac:dyDescent="0.25">
      <c r="AI2774" s="278" t="str">
        <f t="shared" si="45"/>
        <v>42903Ε3 24η (Γ)171Sα14</v>
      </c>
      <c r="AJ2774" s="287">
        <v>42903</v>
      </c>
      <c r="AK2774" s="280" t="s">
        <v>1300</v>
      </c>
      <c r="AL2774" s="281">
        <v>171</v>
      </c>
      <c r="AM2774" s="282" t="s">
        <v>199</v>
      </c>
      <c r="AN2774" s="283" t="s">
        <v>906</v>
      </c>
      <c r="AO2774" s="283" t="s">
        <v>1635</v>
      </c>
      <c r="AP2774" s="283">
        <v>6</v>
      </c>
      <c r="AQ2774" s="567">
        <v>2766</v>
      </c>
    </row>
    <row r="2775" spans="35:43" x14ac:dyDescent="0.25">
      <c r="AI2775" s="278" t="str">
        <f t="shared" si="45"/>
        <v>42903Ε3 24η (Γ)171Sκ12</v>
      </c>
      <c r="AJ2775" s="287">
        <v>42903</v>
      </c>
      <c r="AK2775" s="280" t="s">
        <v>1300</v>
      </c>
      <c r="AL2775" s="281">
        <v>171</v>
      </c>
      <c r="AM2775" s="282" t="s">
        <v>199</v>
      </c>
      <c r="AN2775" s="283" t="s">
        <v>906</v>
      </c>
      <c r="AO2775" s="283" t="s">
        <v>1638</v>
      </c>
      <c r="AP2775" s="283">
        <v>9</v>
      </c>
      <c r="AQ2775" s="567">
        <v>2768</v>
      </c>
    </row>
    <row r="2776" spans="35:43" x14ac:dyDescent="0.25">
      <c r="AI2776" s="278" t="str">
        <f t="shared" si="45"/>
        <v>42903Ε3 24η (Γ)171Sκ14</v>
      </c>
      <c r="AJ2776" s="287">
        <v>42903</v>
      </c>
      <c r="AK2776" s="280" t="s">
        <v>1300</v>
      </c>
      <c r="AL2776" s="281">
        <v>171</v>
      </c>
      <c r="AM2776" s="282" t="s">
        <v>199</v>
      </c>
      <c r="AN2776" s="283" t="s">
        <v>906</v>
      </c>
      <c r="AO2776" s="283" t="s">
        <v>1639</v>
      </c>
      <c r="AP2776" s="283">
        <v>10</v>
      </c>
      <c r="AQ2776" s="567">
        <v>2769</v>
      </c>
    </row>
    <row r="2777" spans="35:43" x14ac:dyDescent="0.25">
      <c r="AI2777" s="278" t="str">
        <f t="shared" si="45"/>
        <v>42903Ε3 24η (Δ)220Sα14</v>
      </c>
      <c r="AJ2777" s="287">
        <v>42903</v>
      </c>
      <c r="AK2777" s="280" t="s">
        <v>1301</v>
      </c>
      <c r="AL2777" s="281">
        <v>220</v>
      </c>
      <c r="AM2777" s="282" t="s">
        <v>315</v>
      </c>
      <c r="AN2777" s="283" t="s">
        <v>906</v>
      </c>
      <c r="AO2777" s="283" t="s">
        <v>1635</v>
      </c>
      <c r="AP2777" s="283">
        <v>6</v>
      </c>
      <c r="AQ2777" s="567">
        <v>2771</v>
      </c>
    </row>
    <row r="2778" spans="35:43" x14ac:dyDescent="0.25">
      <c r="AI2778" s="278" t="str">
        <f t="shared" si="45"/>
        <v>42903Ε3 24η (Δ)220Sκ14</v>
      </c>
      <c r="AJ2778" s="287">
        <v>42903</v>
      </c>
      <c r="AK2778" s="280" t="s">
        <v>1301</v>
      </c>
      <c r="AL2778" s="281">
        <v>220</v>
      </c>
      <c r="AM2778" s="282" t="s">
        <v>315</v>
      </c>
      <c r="AN2778" s="283" t="s">
        <v>906</v>
      </c>
      <c r="AO2778" s="283" t="s">
        <v>1639</v>
      </c>
      <c r="AP2778" s="283">
        <v>10</v>
      </c>
      <c r="AQ2778" s="567">
        <v>2772</v>
      </c>
    </row>
    <row r="2779" spans="35:43" x14ac:dyDescent="0.25">
      <c r="AI2779" s="278" t="str">
        <f t="shared" si="45"/>
        <v>42903Ε3 24η (Θ)400Sα12</v>
      </c>
      <c r="AJ2779" s="287">
        <v>42903</v>
      </c>
      <c r="AK2779" s="280" t="s">
        <v>1302</v>
      </c>
      <c r="AL2779" s="281">
        <v>400</v>
      </c>
      <c r="AM2779" s="282" t="s">
        <v>360</v>
      </c>
      <c r="AN2779" s="283" t="s">
        <v>906</v>
      </c>
      <c r="AO2779" s="283" t="s">
        <v>1634</v>
      </c>
      <c r="AP2779" s="283">
        <v>5</v>
      </c>
      <c r="AQ2779" s="567">
        <v>2773</v>
      </c>
    </row>
    <row r="2780" spans="35:43" x14ac:dyDescent="0.25">
      <c r="AI2780" s="278" t="str">
        <f t="shared" si="45"/>
        <v>42903Ε3 24η (Θ)400Sα14</v>
      </c>
      <c r="AJ2780" s="287">
        <v>42903</v>
      </c>
      <c r="AK2780" s="280" t="s">
        <v>1302</v>
      </c>
      <c r="AL2780" s="281">
        <v>400</v>
      </c>
      <c r="AM2780" s="282" t="s">
        <v>360</v>
      </c>
      <c r="AN2780" s="283" t="s">
        <v>906</v>
      </c>
      <c r="AO2780" s="283" t="s">
        <v>1635</v>
      </c>
      <c r="AP2780" s="283">
        <v>6</v>
      </c>
      <c r="AQ2780" s="567">
        <v>2774</v>
      </c>
    </row>
    <row r="2781" spans="35:43" x14ac:dyDescent="0.25">
      <c r="AI2781" s="278" t="str">
        <f t="shared" si="45"/>
        <v>42903Ε3 24η (Θ)400Sα16</v>
      </c>
      <c r="AJ2781" s="287">
        <v>42903</v>
      </c>
      <c r="AK2781" s="280" t="s">
        <v>1302</v>
      </c>
      <c r="AL2781" s="281">
        <v>400</v>
      </c>
      <c r="AM2781" s="282" t="s">
        <v>360</v>
      </c>
      <c r="AN2781" s="283" t="s">
        <v>906</v>
      </c>
      <c r="AO2781" s="283" t="s">
        <v>1636</v>
      </c>
      <c r="AP2781" s="283">
        <v>7</v>
      </c>
      <c r="AQ2781" s="567">
        <v>2775</v>
      </c>
    </row>
    <row r="2782" spans="35:43" x14ac:dyDescent="0.25">
      <c r="AI2782" s="278" t="str">
        <f t="shared" si="45"/>
        <v>42903Ε3 24η (Θ)400Sκ12</v>
      </c>
      <c r="AJ2782" s="287">
        <v>42903</v>
      </c>
      <c r="AK2782" s="280" t="s">
        <v>1302</v>
      </c>
      <c r="AL2782" s="281">
        <v>400</v>
      </c>
      <c r="AM2782" s="282" t="s">
        <v>360</v>
      </c>
      <c r="AN2782" s="283" t="s">
        <v>906</v>
      </c>
      <c r="AO2782" s="283" t="s">
        <v>1638</v>
      </c>
      <c r="AP2782" s="283">
        <v>9</v>
      </c>
      <c r="AQ2782" s="567">
        <v>2776</v>
      </c>
    </row>
    <row r="2783" spans="35:43" x14ac:dyDescent="0.25">
      <c r="AI2783" s="278" t="str">
        <f t="shared" si="45"/>
        <v>42903Ε3 24η (Θ)400Sκ14</v>
      </c>
      <c r="AJ2783" s="287">
        <v>42903</v>
      </c>
      <c r="AK2783" s="280" t="s">
        <v>1302</v>
      </c>
      <c r="AL2783" s="281">
        <v>400</v>
      </c>
      <c r="AM2783" s="282" t="s">
        <v>360</v>
      </c>
      <c r="AN2783" s="283" t="s">
        <v>906</v>
      </c>
      <c r="AO2783" s="283" t="s">
        <v>1639</v>
      </c>
      <c r="AP2783" s="283">
        <v>10</v>
      </c>
      <c r="AQ2783" s="567">
        <v>2777</v>
      </c>
    </row>
    <row r="2784" spans="35:43" x14ac:dyDescent="0.25">
      <c r="AI2784" s="278" t="str">
        <f t="shared" si="45"/>
        <v>42903Ε3 24η (Θ)400Sκ16</v>
      </c>
      <c r="AJ2784" s="287">
        <v>42903</v>
      </c>
      <c r="AK2784" s="280" t="s">
        <v>1302</v>
      </c>
      <c r="AL2784" s="281">
        <v>400</v>
      </c>
      <c r="AM2784" s="282" t="s">
        <v>360</v>
      </c>
      <c r="AN2784" s="283" t="s">
        <v>906</v>
      </c>
      <c r="AO2784" s="283" t="s">
        <v>1640</v>
      </c>
      <c r="AP2784" s="283">
        <v>11</v>
      </c>
      <c r="AQ2784" s="567">
        <v>2778</v>
      </c>
    </row>
    <row r="2785" spans="35:43" x14ac:dyDescent="0.25">
      <c r="AI2785" s="278" t="str">
        <f t="shared" si="45"/>
        <v>42905TE (ANTEI)15Sα14</v>
      </c>
      <c r="AJ2785" s="287">
        <v>42905</v>
      </c>
      <c r="AK2785" s="280" t="s">
        <v>1303</v>
      </c>
      <c r="AL2785" s="281">
        <v>15</v>
      </c>
      <c r="AM2785" s="282" t="s">
        <v>1699</v>
      </c>
      <c r="AN2785" s="283" t="s">
        <v>906</v>
      </c>
      <c r="AO2785" s="283" t="s">
        <v>1635</v>
      </c>
      <c r="AP2785" s="283">
        <v>6</v>
      </c>
      <c r="AQ2785" s="567">
        <v>2779</v>
      </c>
    </row>
    <row r="2786" spans="35:43" x14ac:dyDescent="0.25">
      <c r="AI2786" s="278" t="str">
        <f t="shared" si="45"/>
        <v>42905TE (KOZA WOS CUP)15Sα16</v>
      </c>
      <c r="AJ2786" s="287">
        <v>42905</v>
      </c>
      <c r="AK2786" s="280" t="s">
        <v>1304</v>
      </c>
      <c r="AL2786" s="281">
        <v>15</v>
      </c>
      <c r="AM2786" s="282" t="s">
        <v>1699</v>
      </c>
      <c r="AN2786" s="283" t="s">
        <v>906</v>
      </c>
      <c r="AO2786" s="283" t="s">
        <v>1636</v>
      </c>
      <c r="AP2786" s="283">
        <v>7</v>
      </c>
      <c r="AQ2786" s="567">
        <v>2780</v>
      </c>
    </row>
    <row r="2787" spans="35:43" x14ac:dyDescent="0.25">
      <c r="AI2787" s="278" t="str">
        <f t="shared" si="45"/>
        <v>42906ITF (ALLIANZ)14Sκ18</v>
      </c>
      <c r="AJ2787" s="287">
        <v>42906</v>
      </c>
      <c r="AK2787" s="280" t="s">
        <v>1138</v>
      </c>
      <c r="AL2787" s="281">
        <v>14</v>
      </c>
      <c r="AM2787" s="282" t="s">
        <v>908</v>
      </c>
      <c r="AN2787" s="283" t="s">
        <v>906</v>
      </c>
      <c r="AO2787" s="283" t="s">
        <v>1641</v>
      </c>
      <c r="AP2787" s="283">
        <v>12</v>
      </c>
      <c r="AQ2787" s="567">
        <v>2781</v>
      </c>
    </row>
    <row r="2788" spans="35:43" x14ac:dyDescent="0.25">
      <c r="AI2788" s="278" t="str">
        <f t="shared" si="45"/>
        <v>42910Ε3 25η (Α)107Sα12</v>
      </c>
      <c r="AJ2788" s="287">
        <v>42910</v>
      </c>
      <c r="AK2788" s="280" t="s">
        <v>1305</v>
      </c>
      <c r="AL2788" s="281">
        <v>107</v>
      </c>
      <c r="AM2788" s="282" t="s">
        <v>202</v>
      </c>
      <c r="AN2788" s="283" t="s">
        <v>906</v>
      </c>
      <c r="AO2788" s="283" t="s">
        <v>1634</v>
      </c>
      <c r="AP2788" s="283">
        <v>5</v>
      </c>
      <c r="AQ2788" s="567">
        <v>2782</v>
      </c>
    </row>
    <row r="2789" spans="35:43" x14ac:dyDescent="0.25">
      <c r="AI2789" s="278" t="str">
        <f t="shared" si="45"/>
        <v>42910Ε3 25η (Α)107Sα14</v>
      </c>
      <c r="AJ2789" s="287">
        <v>42910</v>
      </c>
      <c r="AK2789" s="280" t="s">
        <v>1305</v>
      </c>
      <c r="AL2789" s="281">
        <v>107</v>
      </c>
      <c r="AM2789" s="282" t="s">
        <v>202</v>
      </c>
      <c r="AN2789" s="283" t="s">
        <v>906</v>
      </c>
      <c r="AO2789" s="283" t="s">
        <v>1635</v>
      </c>
      <c r="AP2789" s="283">
        <v>6</v>
      </c>
      <c r="AQ2789" s="567">
        <v>2783</v>
      </c>
    </row>
    <row r="2790" spans="35:43" x14ac:dyDescent="0.25">
      <c r="AI2790" s="278" t="str">
        <f t="shared" si="45"/>
        <v>42910Ε3 25η (Α)107Sα16</v>
      </c>
      <c r="AJ2790" s="287">
        <v>42910</v>
      </c>
      <c r="AK2790" s="280" t="s">
        <v>1305</v>
      </c>
      <c r="AL2790" s="281">
        <v>107</v>
      </c>
      <c r="AM2790" s="282" t="s">
        <v>202</v>
      </c>
      <c r="AN2790" s="283" t="s">
        <v>906</v>
      </c>
      <c r="AO2790" s="283" t="s">
        <v>1636</v>
      </c>
      <c r="AP2790" s="283">
        <v>7</v>
      </c>
      <c r="AQ2790" s="567">
        <v>2784</v>
      </c>
    </row>
    <row r="2791" spans="35:43" x14ac:dyDescent="0.25">
      <c r="AI2791" s="278" t="str">
        <f t="shared" si="45"/>
        <v>42910Ε3 25η (Α)107Sκ12</v>
      </c>
      <c r="AJ2791" s="287">
        <v>42910</v>
      </c>
      <c r="AK2791" s="280" t="s">
        <v>1305</v>
      </c>
      <c r="AL2791" s="281">
        <v>107</v>
      </c>
      <c r="AM2791" s="282" t="s">
        <v>202</v>
      </c>
      <c r="AN2791" s="283" t="s">
        <v>906</v>
      </c>
      <c r="AO2791" s="283" t="s">
        <v>1638</v>
      </c>
      <c r="AP2791" s="283">
        <v>9</v>
      </c>
      <c r="AQ2791" s="567">
        <v>2785</v>
      </c>
    </row>
    <row r="2792" spans="35:43" x14ac:dyDescent="0.25">
      <c r="AI2792" s="278" t="str">
        <f t="shared" si="45"/>
        <v>42910Ε3 25η (Α)107Sκ14</v>
      </c>
      <c r="AJ2792" s="287">
        <v>42910</v>
      </c>
      <c r="AK2792" s="280" t="s">
        <v>1305</v>
      </c>
      <c r="AL2792" s="281">
        <v>107</v>
      </c>
      <c r="AM2792" s="282" t="s">
        <v>202</v>
      </c>
      <c r="AN2792" s="283" t="s">
        <v>906</v>
      </c>
      <c r="AO2792" s="283" t="s">
        <v>1639</v>
      </c>
      <c r="AP2792" s="283">
        <v>10</v>
      </c>
      <c r="AQ2792" s="567">
        <v>2786</v>
      </c>
    </row>
    <row r="2793" spans="35:43" x14ac:dyDescent="0.25">
      <c r="AI2793" s="278" t="str">
        <f t="shared" si="45"/>
        <v>42910Ε3 25η (Ζ)304Sα12</v>
      </c>
      <c r="AJ2793" s="287">
        <v>42910</v>
      </c>
      <c r="AK2793" s="280" t="s">
        <v>1306</v>
      </c>
      <c r="AL2793" s="281">
        <v>304</v>
      </c>
      <c r="AM2793" s="282" t="s">
        <v>252</v>
      </c>
      <c r="AN2793" s="283" t="s">
        <v>906</v>
      </c>
      <c r="AO2793" s="283" t="s">
        <v>1634</v>
      </c>
      <c r="AP2793" s="283">
        <v>5</v>
      </c>
      <c r="AQ2793" s="567">
        <v>2787</v>
      </c>
    </row>
    <row r="2794" spans="35:43" x14ac:dyDescent="0.25">
      <c r="AI2794" s="278" t="str">
        <f t="shared" si="45"/>
        <v>42910Ε3 25η (Ζ)304Sα16</v>
      </c>
      <c r="AJ2794" s="287">
        <v>42910</v>
      </c>
      <c r="AK2794" s="280" t="s">
        <v>1306</v>
      </c>
      <c r="AL2794" s="281">
        <v>304</v>
      </c>
      <c r="AM2794" s="282" t="s">
        <v>252</v>
      </c>
      <c r="AN2794" s="283" t="s">
        <v>906</v>
      </c>
      <c r="AO2794" s="283" t="s">
        <v>1636</v>
      </c>
      <c r="AP2794" s="283">
        <v>7</v>
      </c>
      <c r="AQ2794" s="567">
        <v>2788</v>
      </c>
    </row>
    <row r="2795" spans="35:43" x14ac:dyDescent="0.25">
      <c r="AI2795" s="278" t="str">
        <f t="shared" si="45"/>
        <v>42910Ε3 25η (Ζ)304Sκ12</v>
      </c>
      <c r="AJ2795" s="287">
        <v>42910</v>
      </c>
      <c r="AK2795" s="280" t="s">
        <v>1306</v>
      </c>
      <c r="AL2795" s="281">
        <v>304</v>
      </c>
      <c r="AM2795" s="282" t="s">
        <v>252</v>
      </c>
      <c r="AN2795" s="283" t="s">
        <v>906</v>
      </c>
      <c r="AO2795" s="283" t="s">
        <v>1638</v>
      </c>
      <c r="AP2795" s="283">
        <v>9</v>
      </c>
      <c r="AQ2795" s="567">
        <v>2789</v>
      </c>
    </row>
    <row r="2796" spans="35:43" x14ac:dyDescent="0.25">
      <c r="AI2796" s="278" t="str">
        <f t="shared" si="45"/>
        <v>42910Ε3 25η (Ζ)304Sκ16</v>
      </c>
      <c r="AJ2796" s="287">
        <v>42910</v>
      </c>
      <c r="AK2796" s="280" t="s">
        <v>1306</v>
      </c>
      <c r="AL2796" s="281">
        <v>304</v>
      </c>
      <c r="AM2796" s="282" t="s">
        <v>252</v>
      </c>
      <c r="AN2796" s="283" t="s">
        <v>906</v>
      </c>
      <c r="AO2796" s="283" t="s">
        <v>1640</v>
      </c>
      <c r="AP2796" s="283">
        <v>11</v>
      </c>
      <c r="AQ2796" s="567">
        <v>2790</v>
      </c>
    </row>
    <row r="2797" spans="35:43" x14ac:dyDescent="0.25">
      <c r="AI2797" s="278" t="str">
        <f t="shared" si="45"/>
        <v>42912ITF (VAN DER VALK)14Sκ18</v>
      </c>
      <c r="AJ2797" s="287">
        <v>42912</v>
      </c>
      <c r="AK2797" s="280" t="s">
        <v>1307</v>
      </c>
      <c r="AL2797" s="281">
        <v>14</v>
      </c>
      <c r="AM2797" s="282" t="s">
        <v>908</v>
      </c>
      <c r="AN2797" s="283" t="s">
        <v>906</v>
      </c>
      <c r="AO2797" s="283" t="s">
        <v>1641</v>
      </c>
      <c r="AP2797" s="283">
        <v>12</v>
      </c>
      <c r="AQ2797" s="567">
        <v>2791</v>
      </c>
    </row>
    <row r="2798" spans="35:43" x14ac:dyDescent="0.25">
      <c r="AI2798" s="278" t="str">
        <f t="shared" si="45"/>
        <v>42912TE (KRISTOF)15Dκ16</v>
      </c>
      <c r="AJ2798" s="287">
        <v>42912</v>
      </c>
      <c r="AK2798" s="280" t="s">
        <v>1308</v>
      </c>
      <c r="AL2798" s="281">
        <v>15</v>
      </c>
      <c r="AM2798" s="282" t="s">
        <v>1699</v>
      </c>
      <c r="AN2798" s="283" t="s">
        <v>913</v>
      </c>
      <c r="AO2798" s="283" t="s">
        <v>1640</v>
      </c>
      <c r="AP2798" s="283">
        <v>19</v>
      </c>
      <c r="AQ2798" s="567">
        <v>2792</v>
      </c>
    </row>
    <row r="2799" spans="35:43" x14ac:dyDescent="0.25">
      <c r="AI2799" s="278" t="str">
        <f t="shared" si="45"/>
        <v>42912TE (SPORT PALACE)15Sα16</v>
      </c>
      <c r="AJ2799" s="287">
        <v>42912</v>
      </c>
      <c r="AK2799" s="280" t="s">
        <v>972</v>
      </c>
      <c r="AL2799" s="281">
        <v>15</v>
      </c>
      <c r="AM2799" s="282" t="s">
        <v>1699</v>
      </c>
      <c r="AN2799" s="283" t="s">
        <v>906</v>
      </c>
      <c r="AO2799" s="283" t="s">
        <v>1636</v>
      </c>
      <c r="AP2799" s="283">
        <v>7</v>
      </c>
      <c r="AQ2799" s="567">
        <v>2793</v>
      </c>
    </row>
    <row r="2800" spans="35:43" x14ac:dyDescent="0.25">
      <c r="AI2800" s="278" t="str">
        <f t="shared" si="45"/>
        <v>42912TE (SPORT PALACE)15Dκ16</v>
      </c>
      <c r="AJ2800" s="287">
        <v>42912</v>
      </c>
      <c r="AK2800" s="280" t="s">
        <v>972</v>
      </c>
      <c r="AL2800" s="281">
        <v>15</v>
      </c>
      <c r="AM2800" s="282" t="s">
        <v>1699</v>
      </c>
      <c r="AN2800" s="283" t="s">
        <v>913</v>
      </c>
      <c r="AO2800" s="283" t="s">
        <v>1640</v>
      </c>
      <c r="AP2800" s="283">
        <v>19</v>
      </c>
      <c r="AQ2800" s="567">
        <v>2794</v>
      </c>
    </row>
    <row r="2801" spans="35:43" x14ac:dyDescent="0.25">
      <c r="AI2801" s="278" t="str">
        <f t="shared" si="45"/>
        <v>42913ITF (ALEX METREVELI)14Sκ18</v>
      </c>
      <c r="AJ2801" s="287">
        <v>42913</v>
      </c>
      <c r="AK2801" s="280" t="s">
        <v>1309</v>
      </c>
      <c r="AL2801" s="281">
        <v>14</v>
      </c>
      <c r="AM2801" s="282" t="s">
        <v>908</v>
      </c>
      <c r="AN2801" s="283" t="s">
        <v>906</v>
      </c>
      <c r="AO2801" s="283" t="s">
        <v>1641</v>
      </c>
      <c r="AP2801" s="283">
        <v>12</v>
      </c>
      <c r="AQ2801" s="567">
        <v>2795</v>
      </c>
    </row>
    <row r="2802" spans="35:43" x14ac:dyDescent="0.25">
      <c r="AI2802" s="278" t="str">
        <f t="shared" si="45"/>
        <v>42913ITF (ALEX METREVELI)14Dκ18</v>
      </c>
      <c r="AJ2802" s="287">
        <v>42913</v>
      </c>
      <c r="AK2802" s="280" t="s">
        <v>1309</v>
      </c>
      <c r="AL2802" s="281">
        <v>14</v>
      </c>
      <c r="AM2802" s="282" t="s">
        <v>908</v>
      </c>
      <c r="AN2802" s="283" t="s">
        <v>913</v>
      </c>
      <c r="AO2802" s="283" t="s">
        <v>1641</v>
      </c>
      <c r="AP2802" s="283">
        <v>20</v>
      </c>
      <c r="AQ2802" s="567">
        <v>2796</v>
      </c>
    </row>
    <row r="2803" spans="35:43" x14ac:dyDescent="0.25">
      <c r="AI2803" s="278" t="str">
        <f t="shared" si="45"/>
        <v>42913ITF (ΓΕ ΠΡΕΒΕΖΑΣ)211Sα18</v>
      </c>
      <c r="AJ2803" s="287">
        <v>42913</v>
      </c>
      <c r="AK2803" s="280" t="s">
        <v>969</v>
      </c>
      <c r="AL2803" s="281">
        <v>211</v>
      </c>
      <c r="AM2803" s="282" t="s">
        <v>245</v>
      </c>
      <c r="AN2803" s="283" t="s">
        <v>906</v>
      </c>
      <c r="AO2803" s="283" t="s">
        <v>1637</v>
      </c>
      <c r="AP2803" s="283">
        <v>8</v>
      </c>
      <c r="AQ2803" s="567">
        <v>2797</v>
      </c>
    </row>
    <row r="2804" spans="35:43" x14ac:dyDescent="0.25">
      <c r="AI2804" s="278" t="str">
        <f t="shared" si="45"/>
        <v>42913ITF (ΓΕ ΠΡΕΒΕΖΑΣ)211Dα18</v>
      </c>
      <c r="AJ2804" s="287">
        <v>42913</v>
      </c>
      <c r="AK2804" s="280" t="s">
        <v>969</v>
      </c>
      <c r="AL2804" s="281">
        <v>211</v>
      </c>
      <c r="AM2804" s="282" t="s">
        <v>245</v>
      </c>
      <c r="AN2804" s="283" t="s">
        <v>913</v>
      </c>
      <c r="AO2804" s="283" t="s">
        <v>1637</v>
      </c>
      <c r="AP2804" s="283">
        <v>16</v>
      </c>
      <c r="AQ2804" s="567">
        <v>2798</v>
      </c>
    </row>
    <row r="2805" spans="35:43" x14ac:dyDescent="0.25">
      <c r="AI2805" s="278" t="str">
        <f t="shared" si="45"/>
        <v>42913ITF (ΓΕ ΠΡΕΒΕΖΑΣ)211Sκ18</v>
      </c>
      <c r="AJ2805" s="287">
        <v>42913</v>
      </c>
      <c r="AK2805" s="280" t="s">
        <v>969</v>
      </c>
      <c r="AL2805" s="281">
        <v>211</v>
      </c>
      <c r="AM2805" s="282" t="s">
        <v>245</v>
      </c>
      <c r="AN2805" s="283" t="s">
        <v>906</v>
      </c>
      <c r="AO2805" s="283" t="s">
        <v>1641</v>
      </c>
      <c r="AP2805" s="283">
        <v>12</v>
      </c>
      <c r="AQ2805" s="567">
        <v>2799</v>
      </c>
    </row>
    <row r="2806" spans="35:43" x14ac:dyDescent="0.25">
      <c r="AI2806" s="278" t="str">
        <f t="shared" si="45"/>
        <v>42913ITF (ΓΕ ΠΡΕΒΕΖΑΣ)211Dκ18</v>
      </c>
      <c r="AJ2806" s="287">
        <v>42913</v>
      </c>
      <c r="AK2806" s="280" t="s">
        <v>969</v>
      </c>
      <c r="AL2806" s="281">
        <v>211</v>
      </c>
      <c r="AM2806" s="282" t="s">
        <v>245</v>
      </c>
      <c r="AN2806" s="283" t="s">
        <v>913</v>
      </c>
      <c r="AO2806" s="283" t="s">
        <v>1641</v>
      </c>
      <c r="AP2806" s="283">
        <v>20</v>
      </c>
      <c r="AQ2806" s="567">
        <v>2800</v>
      </c>
    </row>
    <row r="2807" spans="35:43" x14ac:dyDescent="0.25">
      <c r="AI2807" s="278" t="str">
        <f t="shared" si="45"/>
        <v>42915Ε2γ (Γ)193Sα12</v>
      </c>
      <c r="AJ2807" s="287">
        <v>42915</v>
      </c>
      <c r="AK2807" s="280" t="s">
        <v>960</v>
      </c>
      <c r="AL2807" s="281">
        <v>193</v>
      </c>
      <c r="AM2807" s="282" t="s">
        <v>326</v>
      </c>
      <c r="AN2807" s="283" t="s">
        <v>906</v>
      </c>
      <c r="AO2807" s="283" t="s">
        <v>1634</v>
      </c>
      <c r="AP2807" s="283">
        <v>5</v>
      </c>
      <c r="AQ2807" s="567">
        <v>2801</v>
      </c>
    </row>
    <row r="2808" spans="35:43" x14ac:dyDescent="0.25">
      <c r="AI2808" s="278" t="str">
        <f t="shared" si="45"/>
        <v>42915Ε2γ (Γ)193Dα12</v>
      </c>
      <c r="AJ2808" s="287">
        <v>42915</v>
      </c>
      <c r="AK2808" s="280" t="s">
        <v>960</v>
      </c>
      <c r="AL2808" s="281">
        <v>193</v>
      </c>
      <c r="AM2808" s="282" t="s">
        <v>326</v>
      </c>
      <c r="AN2808" s="283" t="s">
        <v>913</v>
      </c>
      <c r="AO2808" s="283" t="s">
        <v>1634</v>
      </c>
      <c r="AP2808" s="283">
        <v>13</v>
      </c>
      <c r="AQ2808" s="567">
        <v>2802</v>
      </c>
    </row>
    <row r="2809" spans="35:43" x14ac:dyDescent="0.25">
      <c r="AI2809" s="278" t="str">
        <f t="shared" si="45"/>
        <v>42915Ε2γ (Γ)185Sα14</v>
      </c>
      <c r="AJ2809" s="287">
        <v>42915</v>
      </c>
      <c r="AK2809" s="280" t="s">
        <v>960</v>
      </c>
      <c r="AL2809" s="281">
        <v>185</v>
      </c>
      <c r="AM2809" s="282" t="s">
        <v>289</v>
      </c>
      <c r="AN2809" s="283" t="s">
        <v>906</v>
      </c>
      <c r="AO2809" s="283" t="s">
        <v>1635</v>
      </c>
      <c r="AP2809" s="283">
        <v>6</v>
      </c>
      <c r="AQ2809" s="567">
        <v>2803</v>
      </c>
    </row>
    <row r="2810" spans="35:43" x14ac:dyDescent="0.25">
      <c r="AI2810" s="278" t="str">
        <f t="shared" si="45"/>
        <v>42915Ε2γ (Γ)185Dα14</v>
      </c>
      <c r="AJ2810" s="287">
        <v>42915</v>
      </c>
      <c r="AK2810" s="280" t="s">
        <v>960</v>
      </c>
      <c r="AL2810" s="281">
        <v>185</v>
      </c>
      <c r="AM2810" s="282" t="s">
        <v>289</v>
      </c>
      <c r="AN2810" s="283" t="s">
        <v>913</v>
      </c>
      <c r="AO2810" s="283" t="s">
        <v>1635</v>
      </c>
      <c r="AP2810" s="283">
        <v>14</v>
      </c>
      <c r="AQ2810" s="567">
        <v>2804</v>
      </c>
    </row>
    <row r="2811" spans="35:43" x14ac:dyDescent="0.25">
      <c r="AI2811" s="278" t="str">
        <f t="shared" si="45"/>
        <v>42915Ε2γ (Γ)185Sκ14</v>
      </c>
      <c r="AJ2811" s="287">
        <v>42915</v>
      </c>
      <c r="AK2811" s="280" t="s">
        <v>960</v>
      </c>
      <c r="AL2811" s="281">
        <v>185</v>
      </c>
      <c r="AM2811" s="282" t="s">
        <v>289</v>
      </c>
      <c r="AN2811" s="283" t="s">
        <v>906</v>
      </c>
      <c r="AO2811" s="283" t="s">
        <v>1639</v>
      </c>
      <c r="AP2811" s="283">
        <v>10</v>
      </c>
      <c r="AQ2811" s="567">
        <v>2809</v>
      </c>
    </row>
    <row r="2812" spans="35:43" x14ac:dyDescent="0.25">
      <c r="AI2812" s="278" t="str">
        <f t="shared" si="45"/>
        <v>42915Ε2γ (Γ)185Dκ14</v>
      </c>
      <c r="AJ2812" s="287">
        <v>42915</v>
      </c>
      <c r="AK2812" s="280" t="s">
        <v>960</v>
      </c>
      <c r="AL2812" s="281">
        <v>185</v>
      </c>
      <c r="AM2812" s="282" t="s">
        <v>289</v>
      </c>
      <c r="AN2812" s="283" t="s">
        <v>913</v>
      </c>
      <c r="AO2812" s="283" t="s">
        <v>1639</v>
      </c>
      <c r="AP2812" s="283">
        <v>18</v>
      </c>
      <c r="AQ2812" s="567">
        <v>2810</v>
      </c>
    </row>
    <row r="2813" spans="35:43" x14ac:dyDescent="0.25">
      <c r="AI2813" s="278" t="str">
        <f t="shared" si="45"/>
        <v>42915Ε2γ (Γ)186Sα16</v>
      </c>
      <c r="AJ2813" s="287">
        <v>42915</v>
      </c>
      <c r="AK2813" s="280" t="s">
        <v>960</v>
      </c>
      <c r="AL2813" s="281">
        <v>186</v>
      </c>
      <c r="AM2813" s="282" t="s">
        <v>291</v>
      </c>
      <c r="AN2813" s="283" t="s">
        <v>906</v>
      </c>
      <c r="AO2813" s="283" t="s">
        <v>1636</v>
      </c>
      <c r="AP2813" s="283">
        <v>7</v>
      </c>
      <c r="AQ2813" s="567">
        <v>2805</v>
      </c>
    </row>
    <row r="2814" spans="35:43" x14ac:dyDescent="0.25">
      <c r="AI2814" s="278" t="str">
        <f t="shared" si="45"/>
        <v>42915Ε2γ (Γ)186Dα16</v>
      </c>
      <c r="AJ2814" s="287">
        <v>42915</v>
      </c>
      <c r="AK2814" s="280" t="s">
        <v>960</v>
      </c>
      <c r="AL2814" s="281">
        <v>186</v>
      </c>
      <c r="AM2814" s="282" t="s">
        <v>291</v>
      </c>
      <c r="AN2814" s="283" t="s">
        <v>913</v>
      </c>
      <c r="AO2814" s="283" t="s">
        <v>1636</v>
      </c>
      <c r="AP2814" s="283">
        <v>15</v>
      </c>
      <c r="AQ2814" s="567">
        <v>2806</v>
      </c>
    </row>
    <row r="2815" spans="35:43" x14ac:dyDescent="0.25">
      <c r="AI2815" s="278" t="str">
        <f t="shared" si="45"/>
        <v>42915Ε2γ (Γ)186Sκ16</v>
      </c>
      <c r="AJ2815" s="287">
        <v>42915</v>
      </c>
      <c r="AK2815" s="280" t="s">
        <v>960</v>
      </c>
      <c r="AL2815" s="281">
        <v>186</v>
      </c>
      <c r="AM2815" s="282" t="s">
        <v>291</v>
      </c>
      <c r="AN2815" s="283" t="s">
        <v>906</v>
      </c>
      <c r="AO2815" s="283" t="s">
        <v>1640</v>
      </c>
      <c r="AP2815" s="283">
        <v>11</v>
      </c>
      <c r="AQ2815" s="567">
        <v>2811</v>
      </c>
    </row>
    <row r="2816" spans="35:43" x14ac:dyDescent="0.25">
      <c r="AI2816" s="278" t="str">
        <f t="shared" si="45"/>
        <v>42915Ε2γ (Γ)186Dκ16</v>
      </c>
      <c r="AJ2816" s="287">
        <v>42915</v>
      </c>
      <c r="AK2816" s="280" t="s">
        <v>960</v>
      </c>
      <c r="AL2816" s="281">
        <v>186</v>
      </c>
      <c r="AM2816" s="282" t="s">
        <v>291</v>
      </c>
      <c r="AN2816" s="283" t="s">
        <v>913</v>
      </c>
      <c r="AO2816" s="283" t="s">
        <v>1640</v>
      </c>
      <c r="AP2816" s="283">
        <v>19</v>
      </c>
      <c r="AQ2816" s="567">
        <v>2812</v>
      </c>
    </row>
    <row r="2817" spans="35:43" x14ac:dyDescent="0.25">
      <c r="AI2817" s="278" t="str">
        <f t="shared" si="45"/>
        <v>42915Ε2γ (Γ)196Sκ12</v>
      </c>
      <c r="AJ2817" s="287">
        <v>42915</v>
      </c>
      <c r="AK2817" s="280" t="s">
        <v>960</v>
      </c>
      <c r="AL2817" s="281">
        <v>196</v>
      </c>
      <c r="AM2817" s="282" t="s">
        <v>348</v>
      </c>
      <c r="AN2817" s="283" t="s">
        <v>906</v>
      </c>
      <c r="AO2817" s="283" t="s">
        <v>1638</v>
      </c>
      <c r="AP2817" s="283">
        <v>9</v>
      </c>
      <c r="AQ2817" s="567">
        <v>2807</v>
      </c>
    </row>
    <row r="2818" spans="35:43" x14ac:dyDescent="0.25">
      <c r="AI2818" s="278" t="str">
        <f t="shared" si="45"/>
        <v>42915Ε2γ (Γ)196Dκ12</v>
      </c>
      <c r="AJ2818" s="287">
        <v>42915</v>
      </c>
      <c r="AK2818" s="280" t="s">
        <v>960</v>
      </c>
      <c r="AL2818" s="281">
        <v>196</v>
      </c>
      <c r="AM2818" s="282" t="s">
        <v>348</v>
      </c>
      <c r="AN2818" s="283" t="s">
        <v>913</v>
      </c>
      <c r="AO2818" s="283" t="s">
        <v>1638</v>
      </c>
      <c r="AP2818" s="283">
        <v>17</v>
      </c>
      <c r="AQ2818" s="567">
        <v>2808</v>
      </c>
    </row>
    <row r="2819" spans="35:43" x14ac:dyDescent="0.25">
      <c r="AI2819" s="278" t="str">
        <f t="shared" ref="AI2819:AI2882" si="46">AJ2819&amp;AK2819&amp;AL2819&amp;AN2819&amp;AO2819</f>
        <v>42915Ε2γ (Ε)244Sα12</v>
      </c>
      <c r="AJ2819" s="287">
        <v>42915</v>
      </c>
      <c r="AK2819" s="280" t="s">
        <v>1310</v>
      </c>
      <c r="AL2819" s="281">
        <v>244</v>
      </c>
      <c r="AM2819" s="282" t="s">
        <v>325</v>
      </c>
      <c r="AN2819" s="283" t="s">
        <v>906</v>
      </c>
      <c r="AO2819" s="283" t="s">
        <v>1634</v>
      </c>
      <c r="AP2819" s="283">
        <v>5</v>
      </c>
      <c r="AQ2819" s="567">
        <v>2813</v>
      </c>
    </row>
    <row r="2820" spans="35:43" x14ac:dyDescent="0.25">
      <c r="AI2820" s="278" t="str">
        <f t="shared" si="46"/>
        <v>42915Ε2γ (Ε)244Dα12</v>
      </c>
      <c r="AJ2820" s="287">
        <v>42915</v>
      </c>
      <c r="AK2820" s="280" t="s">
        <v>1310</v>
      </c>
      <c r="AL2820" s="281">
        <v>244</v>
      </c>
      <c r="AM2820" s="282" t="s">
        <v>325</v>
      </c>
      <c r="AN2820" s="283" t="s">
        <v>913</v>
      </c>
      <c r="AO2820" s="283" t="s">
        <v>1634</v>
      </c>
      <c r="AP2820" s="283">
        <v>13</v>
      </c>
      <c r="AQ2820" s="567">
        <v>2814</v>
      </c>
    </row>
    <row r="2821" spans="35:43" x14ac:dyDescent="0.25">
      <c r="AI2821" s="278" t="str">
        <f t="shared" si="46"/>
        <v>42915Ε2γ (Ε)244Sκ12</v>
      </c>
      <c r="AJ2821" s="287">
        <v>42915</v>
      </c>
      <c r="AK2821" s="280" t="s">
        <v>1310</v>
      </c>
      <c r="AL2821" s="281">
        <v>244</v>
      </c>
      <c r="AM2821" s="282" t="s">
        <v>325</v>
      </c>
      <c r="AN2821" s="283" t="s">
        <v>906</v>
      </c>
      <c r="AO2821" s="283" t="s">
        <v>1638</v>
      </c>
      <c r="AP2821" s="283">
        <v>9</v>
      </c>
      <c r="AQ2821" s="567">
        <v>2819</v>
      </c>
    </row>
    <row r="2822" spans="35:43" x14ac:dyDescent="0.25">
      <c r="AI2822" s="278" t="str">
        <f t="shared" si="46"/>
        <v>42915Ε2γ (Ε)244Dκ12</v>
      </c>
      <c r="AJ2822" s="287">
        <v>42915</v>
      </c>
      <c r="AK2822" s="280" t="s">
        <v>1310</v>
      </c>
      <c r="AL2822" s="281">
        <v>244</v>
      </c>
      <c r="AM2822" s="282" t="s">
        <v>325</v>
      </c>
      <c r="AN2822" s="283" t="s">
        <v>913</v>
      </c>
      <c r="AO2822" s="283" t="s">
        <v>1638</v>
      </c>
      <c r="AP2822" s="283">
        <v>17</v>
      </c>
      <c r="AQ2822" s="567">
        <v>2820</v>
      </c>
    </row>
    <row r="2823" spans="35:43" x14ac:dyDescent="0.25">
      <c r="AI2823" s="278" t="str">
        <f t="shared" si="46"/>
        <v>42915Ε2γ (Ε)256Sα14</v>
      </c>
      <c r="AJ2823" s="287">
        <v>42915</v>
      </c>
      <c r="AK2823" s="280" t="s">
        <v>1310</v>
      </c>
      <c r="AL2823" s="281">
        <v>256</v>
      </c>
      <c r="AM2823" s="282" t="s">
        <v>391</v>
      </c>
      <c r="AN2823" s="283" t="s">
        <v>906</v>
      </c>
      <c r="AO2823" s="283" t="s">
        <v>1635</v>
      </c>
      <c r="AP2823" s="283">
        <v>6</v>
      </c>
      <c r="AQ2823" s="567">
        <v>2815</v>
      </c>
    </row>
    <row r="2824" spans="35:43" x14ac:dyDescent="0.25">
      <c r="AI2824" s="278" t="str">
        <f t="shared" si="46"/>
        <v>42915Ε2γ (Ε)256Dα14</v>
      </c>
      <c r="AJ2824" s="287">
        <v>42915</v>
      </c>
      <c r="AK2824" s="280" t="s">
        <v>1310</v>
      </c>
      <c r="AL2824" s="281">
        <v>256</v>
      </c>
      <c r="AM2824" s="282" t="s">
        <v>391</v>
      </c>
      <c r="AN2824" s="283" t="s">
        <v>913</v>
      </c>
      <c r="AO2824" s="283" t="s">
        <v>1635</v>
      </c>
      <c r="AP2824" s="283">
        <v>14</v>
      </c>
      <c r="AQ2824" s="567">
        <v>2816</v>
      </c>
    </row>
    <row r="2825" spans="35:43" x14ac:dyDescent="0.25">
      <c r="AI2825" s="278" t="str">
        <f t="shared" si="46"/>
        <v>42915Ε2γ (Ε)256Sα16</v>
      </c>
      <c r="AJ2825" s="287">
        <v>42915</v>
      </c>
      <c r="AK2825" s="280" t="s">
        <v>1310</v>
      </c>
      <c r="AL2825" s="281">
        <v>256</v>
      </c>
      <c r="AM2825" s="282" t="s">
        <v>391</v>
      </c>
      <c r="AN2825" s="283" t="s">
        <v>906</v>
      </c>
      <c r="AO2825" s="283" t="s">
        <v>1636</v>
      </c>
      <c r="AP2825" s="283">
        <v>7</v>
      </c>
      <c r="AQ2825" s="567">
        <v>2817</v>
      </c>
    </row>
    <row r="2826" spans="35:43" x14ac:dyDescent="0.25">
      <c r="AI2826" s="278" t="str">
        <f t="shared" si="46"/>
        <v>42915Ε2γ (Ε)256Dα16</v>
      </c>
      <c r="AJ2826" s="287">
        <v>42915</v>
      </c>
      <c r="AK2826" s="280" t="s">
        <v>1310</v>
      </c>
      <c r="AL2826" s="281">
        <v>256</v>
      </c>
      <c r="AM2826" s="282" t="s">
        <v>391</v>
      </c>
      <c r="AN2826" s="283" t="s">
        <v>913</v>
      </c>
      <c r="AO2826" s="283" t="s">
        <v>1636</v>
      </c>
      <c r="AP2826" s="283">
        <v>15</v>
      </c>
      <c r="AQ2826" s="567">
        <v>2818</v>
      </c>
    </row>
    <row r="2827" spans="35:43" x14ac:dyDescent="0.25">
      <c r="AI2827" s="278" t="str">
        <f t="shared" si="46"/>
        <v>42915Ε2γ (Ε)256Sκ14</v>
      </c>
      <c r="AJ2827" s="287">
        <v>42915</v>
      </c>
      <c r="AK2827" s="280" t="s">
        <v>1310</v>
      </c>
      <c r="AL2827" s="281">
        <v>256</v>
      </c>
      <c r="AM2827" s="282" t="s">
        <v>391</v>
      </c>
      <c r="AN2827" s="283" t="s">
        <v>906</v>
      </c>
      <c r="AO2827" s="283" t="s">
        <v>1639</v>
      </c>
      <c r="AP2827" s="283">
        <v>10</v>
      </c>
      <c r="AQ2827" s="567">
        <v>2821</v>
      </c>
    </row>
    <row r="2828" spans="35:43" x14ac:dyDescent="0.25">
      <c r="AI2828" s="278" t="str">
        <f t="shared" si="46"/>
        <v>42915Ε2γ (Ε)256Sκ16</v>
      </c>
      <c r="AJ2828" s="287">
        <v>42915</v>
      </c>
      <c r="AK2828" s="280" t="s">
        <v>1310</v>
      </c>
      <c r="AL2828" s="281">
        <v>256</v>
      </c>
      <c r="AM2828" s="282" t="s">
        <v>391</v>
      </c>
      <c r="AN2828" s="283" t="s">
        <v>906</v>
      </c>
      <c r="AO2828" s="283" t="s">
        <v>1640</v>
      </c>
      <c r="AP2828" s="283">
        <v>11</v>
      </c>
      <c r="AQ2828" s="567">
        <v>2822</v>
      </c>
    </row>
    <row r="2829" spans="35:43" x14ac:dyDescent="0.25">
      <c r="AI2829" s="278" t="str">
        <f t="shared" si="46"/>
        <v>42915Ε2γ (ΙΑ)439Sα12</v>
      </c>
      <c r="AJ2829" s="287">
        <v>42915</v>
      </c>
      <c r="AK2829" s="280" t="s">
        <v>1311</v>
      </c>
      <c r="AL2829" s="281">
        <v>439</v>
      </c>
      <c r="AM2829" s="282" t="s">
        <v>364</v>
      </c>
      <c r="AN2829" s="283" t="s">
        <v>906</v>
      </c>
      <c r="AO2829" s="283" t="s">
        <v>1634</v>
      </c>
      <c r="AP2829" s="283">
        <v>5</v>
      </c>
      <c r="AQ2829" s="567">
        <v>2823</v>
      </c>
    </row>
    <row r="2830" spans="35:43" x14ac:dyDescent="0.25">
      <c r="AI2830" s="278" t="str">
        <f t="shared" si="46"/>
        <v>42915Ε2γ (ΙΑ)439Dα12</v>
      </c>
      <c r="AJ2830" s="287">
        <v>42915</v>
      </c>
      <c r="AK2830" s="280" t="s">
        <v>1311</v>
      </c>
      <c r="AL2830" s="281">
        <v>439</v>
      </c>
      <c r="AM2830" s="282" t="s">
        <v>364</v>
      </c>
      <c r="AN2830" s="283" t="s">
        <v>913</v>
      </c>
      <c r="AO2830" s="283" t="s">
        <v>1634</v>
      </c>
      <c r="AP2830" s="283">
        <v>13</v>
      </c>
      <c r="AQ2830" s="567">
        <v>2824</v>
      </c>
    </row>
    <row r="2831" spans="35:43" x14ac:dyDescent="0.25">
      <c r="AI2831" s="278" t="str">
        <f t="shared" si="46"/>
        <v>42915Ε2γ (ΙΑ)439Sα16</v>
      </c>
      <c r="AJ2831" s="287">
        <v>42915</v>
      </c>
      <c r="AK2831" s="280" t="s">
        <v>1311</v>
      </c>
      <c r="AL2831" s="281">
        <v>439</v>
      </c>
      <c r="AM2831" s="282" t="s">
        <v>364</v>
      </c>
      <c r="AN2831" s="283" t="s">
        <v>906</v>
      </c>
      <c r="AO2831" s="283" t="s">
        <v>1636</v>
      </c>
      <c r="AP2831" s="283">
        <v>7</v>
      </c>
      <c r="AQ2831" s="567">
        <v>2827</v>
      </c>
    </row>
    <row r="2832" spans="35:43" x14ac:dyDescent="0.25">
      <c r="AI2832" s="278" t="str">
        <f t="shared" si="46"/>
        <v>42915Ε2γ (ΙΑ)439Dα16</v>
      </c>
      <c r="AJ2832" s="287">
        <v>42915</v>
      </c>
      <c r="AK2832" s="280" t="s">
        <v>1311</v>
      </c>
      <c r="AL2832" s="281">
        <v>439</v>
      </c>
      <c r="AM2832" s="282" t="s">
        <v>364</v>
      </c>
      <c r="AN2832" s="283" t="s">
        <v>913</v>
      </c>
      <c r="AO2832" s="283" t="s">
        <v>1636</v>
      </c>
      <c r="AP2832" s="283">
        <v>15</v>
      </c>
      <c r="AQ2832" s="567">
        <v>2828</v>
      </c>
    </row>
    <row r="2833" spans="35:43" x14ac:dyDescent="0.25">
      <c r="AI2833" s="278" t="str">
        <f t="shared" si="46"/>
        <v>42915Ε2γ (ΙΑ)439Sκ12</v>
      </c>
      <c r="AJ2833" s="287">
        <v>42915</v>
      </c>
      <c r="AK2833" s="280" t="s">
        <v>1311</v>
      </c>
      <c r="AL2833" s="281">
        <v>439</v>
      </c>
      <c r="AM2833" s="282" t="s">
        <v>364</v>
      </c>
      <c r="AN2833" s="283" t="s">
        <v>906</v>
      </c>
      <c r="AO2833" s="283" t="s">
        <v>1638</v>
      </c>
      <c r="AP2833" s="283">
        <v>9</v>
      </c>
      <c r="AQ2833" s="567">
        <v>2829</v>
      </c>
    </row>
    <row r="2834" spans="35:43" x14ac:dyDescent="0.25">
      <c r="AI2834" s="278" t="str">
        <f t="shared" si="46"/>
        <v>42915Ε2γ (ΙΑ)439Dκ12</v>
      </c>
      <c r="AJ2834" s="287">
        <v>42915</v>
      </c>
      <c r="AK2834" s="280" t="s">
        <v>1311</v>
      </c>
      <c r="AL2834" s="281">
        <v>439</v>
      </c>
      <c r="AM2834" s="282" t="s">
        <v>364</v>
      </c>
      <c r="AN2834" s="283" t="s">
        <v>913</v>
      </c>
      <c r="AO2834" s="283" t="s">
        <v>1638</v>
      </c>
      <c r="AP2834" s="283">
        <v>17</v>
      </c>
      <c r="AQ2834" s="567">
        <v>2830</v>
      </c>
    </row>
    <row r="2835" spans="35:43" x14ac:dyDescent="0.25">
      <c r="AI2835" s="278" t="str">
        <f t="shared" si="46"/>
        <v>42915Ε2γ (ΙΑ)435Sα14</v>
      </c>
      <c r="AJ2835" s="287">
        <v>42915</v>
      </c>
      <c r="AK2835" s="280" t="s">
        <v>1311</v>
      </c>
      <c r="AL2835" s="281">
        <v>435</v>
      </c>
      <c r="AM2835" s="282" t="s">
        <v>79</v>
      </c>
      <c r="AN2835" s="283" t="s">
        <v>906</v>
      </c>
      <c r="AO2835" s="283" t="s">
        <v>1635</v>
      </c>
      <c r="AP2835" s="283">
        <v>6</v>
      </c>
      <c r="AQ2835" s="567">
        <v>2825</v>
      </c>
    </row>
    <row r="2836" spans="35:43" x14ac:dyDescent="0.25">
      <c r="AI2836" s="278" t="str">
        <f t="shared" si="46"/>
        <v>42915Ε2γ (ΙΑ)435Dα14</v>
      </c>
      <c r="AJ2836" s="287">
        <v>42915</v>
      </c>
      <c r="AK2836" s="280" t="s">
        <v>1311</v>
      </c>
      <c r="AL2836" s="281">
        <v>435</v>
      </c>
      <c r="AM2836" s="282" t="s">
        <v>79</v>
      </c>
      <c r="AN2836" s="283" t="s">
        <v>913</v>
      </c>
      <c r="AO2836" s="283" t="s">
        <v>1635</v>
      </c>
      <c r="AP2836" s="283">
        <v>14</v>
      </c>
      <c r="AQ2836" s="567">
        <v>2826</v>
      </c>
    </row>
    <row r="2837" spans="35:43" x14ac:dyDescent="0.25">
      <c r="AI2837" s="278" t="str">
        <f t="shared" si="46"/>
        <v>42915Ε2γ (ΙΑ)435Sκ14</v>
      </c>
      <c r="AJ2837" s="287">
        <v>42915</v>
      </c>
      <c r="AK2837" s="280" t="s">
        <v>1311</v>
      </c>
      <c r="AL2837" s="281">
        <v>435</v>
      </c>
      <c r="AM2837" s="282" t="s">
        <v>79</v>
      </c>
      <c r="AN2837" s="283" t="s">
        <v>906</v>
      </c>
      <c r="AO2837" s="283" t="s">
        <v>1639</v>
      </c>
      <c r="AP2837" s="283">
        <v>10</v>
      </c>
      <c r="AQ2837" s="567">
        <v>2831</v>
      </c>
    </row>
    <row r="2838" spans="35:43" x14ac:dyDescent="0.25">
      <c r="AI2838" s="278" t="str">
        <f t="shared" si="46"/>
        <v>42915Ε2γ (ΙΑ)435Dκ14</v>
      </c>
      <c r="AJ2838" s="287">
        <v>42915</v>
      </c>
      <c r="AK2838" s="280" t="s">
        <v>1311</v>
      </c>
      <c r="AL2838" s="281">
        <v>435</v>
      </c>
      <c r="AM2838" s="282" t="s">
        <v>79</v>
      </c>
      <c r="AN2838" s="283" t="s">
        <v>913</v>
      </c>
      <c r="AO2838" s="283" t="s">
        <v>1639</v>
      </c>
      <c r="AP2838" s="283">
        <v>18</v>
      </c>
      <c r="AQ2838" s="567">
        <v>2832</v>
      </c>
    </row>
    <row r="2839" spans="35:43" x14ac:dyDescent="0.25">
      <c r="AI2839" s="278" t="str">
        <f t="shared" si="46"/>
        <v>42915Ε2γ (ΙΑ)435Sκ16</v>
      </c>
      <c r="AJ2839" s="287">
        <v>42915</v>
      </c>
      <c r="AK2839" s="280" t="s">
        <v>1311</v>
      </c>
      <c r="AL2839" s="281">
        <v>435</v>
      </c>
      <c r="AM2839" s="282" t="s">
        <v>79</v>
      </c>
      <c r="AN2839" s="283" t="s">
        <v>906</v>
      </c>
      <c r="AO2839" s="283" t="s">
        <v>1640</v>
      </c>
      <c r="AP2839" s="283">
        <v>11</v>
      </c>
      <c r="AQ2839" s="567">
        <v>2833</v>
      </c>
    </row>
    <row r="2840" spans="35:43" x14ac:dyDescent="0.25">
      <c r="AI2840" s="278" t="str">
        <f t="shared" si="46"/>
        <v>42915Ε2γ (ΙΑ)435Dκ16</v>
      </c>
      <c r="AJ2840" s="287">
        <v>42915</v>
      </c>
      <c r="AK2840" s="280" t="s">
        <v>1311</v>
      </c>
      <c r="AL2840" s="281">
        <v>435</v>
      </c>
      <c r="AM2840" s="282" t="s">
        <v>79</v>
      </c>
      <c r="AN2840" s="283" t="s">
        <v>913</v>
      </c>
      <c r="AO2840" s="283" t="s">
        <v>1640</v>
      </c>
      <c r="AP2840" s="283">
        <v>19</v>
      </c>
      <c r="AQ2840" s="567">
        <v>2834</v>
      </c>
    </row>
    <row r="2841" spans="35:43" x14ac:dyDescent="0.25">
      <c r="AI2841" s="278" t="str">
        <f t="shared" si="46"/>
        <v>42919ITF (STARA ZAGORA)14Sα16</v>
      </c>
      <c r="AJ2841" s="287">
        <v>42919</v>
      </c>
      <c r="AK2841" s="280" t="s">
        <v>1312</v>
      </c>
      <c r="AL2841" s="281">
        <v>14</v>
      </c>
      <c r="AM2841" s="282" t="s">
        <v>908</v>
      </c>
      <c r="AN2841" s="283" t="s">
        <v>906</v>
      </c>
      <c r="AO2841" s="283" t="s">
        <v>1636</v>
      </c>
      <c r="AP2841" s="283">
        <v>7</v>
      </c>
      <c r="AQ2841" s="567">
        <v>2835</v>
      </c>
    </row>
    <row r="2842" spans="35:43" x14ac:dyDescent="0.25">
      <c r="AI2842" s="278" t="str">
        <f t="shared" si="46"/>
        <v>42919ITF (ΟΑ ΚΕΡΚΥΡΑΣ)220Sκ18</v>
      </c>
      <c r="AJ2842" s="287">
        <v>42919</v>
      </c>
      <c r="AK2842" s="280" t="s">
        <v>967</v>
      </c>
      <c r="AL2842" s="281">
        <v>220</v>
      </c>
      <c r="AM2842" s="282" t="s">
        <v>315</v>
      </c>
      <c r="AN2842" s="283" t="s">
        <v>906</v>
      </c>
      <c r="AO2842" s="283" t="s">
        <v>1641</v>
      </c>
      <c r="AP2842" s="283">
        <v>12</v>
      </c>
      <c r="AQ2842" s="567">
        <v>2836</v>
      </c>
    </row>
    <row r="2843" spans="35:43" x14ac:dyDescent="0.25">
      <c r="AI2843" s="278" t="str">
        <f t="shared" si="46"/>
        <v>42919ITF (ΟΑ ΚΕΡΚΥΡΑΣ)220Sα18</v>
      </c>
      <c r="AJ2843" s="287">
        <v>42919</v>
      </c>
      <c r="AK2843" s="280" t="s">
        <v>967</v>
      </c>
      <c r="AL2843" s="281">
        <v>220</v>
      </c>
      <c r="AM2843" s="282" t="s">
        <v>315</v>
      </c>
      <c r="AN2843" s="283" t="s">
        <v>906</v>
      </c>
      <c r="AO2843" s="283" t="s">
        <v>1637</v>
      </c>
      <c r="AP2843" s="283">
        <v>8</v>
      </c>
      <c r="AQ2843" s="567">
        <v>2837</v>
      </c>
    </row>
    <row r="2844" spans="35:43" x14ac:dyDescent="0.25">
      <c r="AI2844" s="278" t="str">
        <f t="shared" si="46"/>
        <v>42919ITF (ΟΑ ΚΕΡΚΥΡΑΣ)220Dα18</v>
      </c>
      <c r="AJ2844" s="287">
        <v>42919</v>
      </c>
      <c r="AK2844" s="280" t="s">
        <v>967</v>
      </c>
      <c r="AL2844" s="281">
        <v>220</v>
      </c>
      <c r="AM2844" s="282" t="s">
        <v>315</v>
      </c>
      <c r="AN2844" s="283" t="s">
        <v>913</v>
      </c>
      <c r="AO2844" s="283" t="s">
        <v>1637</v>
      </c>
      <c r="AP2844" s="283">
        <v>16</v>
      </c>
      <c r="AQ2844" s="567">
        <v>2838</v>
      </c>
    </row>
    <row r="2845" spans="35:43" x14ac:dyDescent="0.25">
      <c r="AI2845" s="278" t="str">
        <f t="shared" si="46"/>
        <v>42919ITF (ΟΑ ΚΕΡΚΥΡΑΣ)220Dκ18</v>
      </c>
      <c r="AJ2845" s="287">
        <v>42919</v>
      </c>
      <c r="AK2845" s="280" t="s">
        <v>967</v>
      </c>
      <c r="AL2845" s="281">
        <v>220</v>
      </c>
      <c r="AM2845" s="282" t="s">
        <v>315</v>
      </c>
      <c r="AN2845" s="283" t="s">
        <v>913</v>
      </c>
      <c r="AO2845" s="283" t="s">
        <v>1641</v>
      </c>
      <c r="AP2845" s="283">
        <v>20</v>
      </c>
      <c r="AQ2845" s="567">
        <v>2839</v>
      </c>
    </row>
    <row r="2846" spans="35:43" x14ac:dyDescent="0.25">
      <c r="AI2846" s="278" t="str">
        <f t="shared" si="46"/>
        <v>42919TE (HITIT CUP)15Sα14</v>
      </c>
      <c r="AJ2846" s="287">
        <v>42919</v>
      </c>
      <c r="AK2846" s="282" t="s">
        <v>1313</v>
      </c>
      <c r="AL2846" s="281">
        <v>15</v>
      </c>
      <c r="AM2846" s="285" t="s">
        <v>1699</v>
      </c>
      <c r="AN2846" s="283" t="s">
        <v>906</v>
      </c>
      <c r="AO2846" s="283" t="s">
        <v>1635</v>
      </c>
      <c r="AP2846" s="283">
        <v>6</v>
      </c>
      <c r="AQ2846" s="567">
        <v>2840</v>
      </c>
    </row>
    <row r="2847" spans="35:43" x14ac:dyDescent="0.25">
      <c r="AI2847" s="278" t="str">
        <f t="shared" si="46"/>
        <v>42926ITF (ΟΑ ΙΩΑΝΝΙΝΩΝ)219Sα18</v>
      </c>
      <c r="AJ2847" s="287">
        <v>42926</v>
      </c>
      <c r="AK2847" s="282" t="s">
        <v>1201</v>
      </c>
      <c r="AL2847" s="281">
        <v>219</v>
      </c>
      <c r="AM2847" s="285" t="s">
        <v>305</v>
      </c>
      <c r="AN2847" s="283" t="s">
        <v>906</v>
      </c>
      <c r="AO2847" s="283" t="s">
        <v>1637</v>
      </c>
      <c r="AP2847" s="283">
        <v>8</v>
      </c>
      <c r="AQ2847" s="567">
        <v>2841</v>
      </c>
    </row>
    <row r="2848" spans="35:43" x14ac:dyDescent="0.25">
      <c r="AI2848" s="278" t="str">
        <f t="shared" si="46"/>
        <v>42926ITF (ΟΑ ΙΩΑΝΝΙΝΩΝ)219Dα18</v>
      </c>
      <c r="AJ2848" s="287">
        <v>42926</v>
      </c>
      <c r="AK2848" s="280" t="s">
        <v>1201</v>
      </c>
      <c r="AL2848" s="281">
        <v>219</v>
      </c>
      <c r="AM2848" s="282" t="s">
        <v>305</v>
      </c>
      <c r="AN2848" s="283" t="s">
        <v>913</v>
      </c>
      <c r="AO2848" s="283" t="s">
        <v>1637</v>
      </c>
      <c r="AP2848" s="283">
        <v>16</v>
      </c>
      <c r="AQ2848" s="567">
        <v>2842</v>
      </c>
    </row>
    <row r="2849" spans="35:43" x14ac:dyDescent="0.25">
      <c r="AI2849" s="278" t="str">
        <f t="shared" si="46"/>
        <v>42926ITF (ΟΑ ΙΩΑΝΝΙΝΩΝ)219Sκ18</v>
      </c>
      <c r="AJ2849" s="287">
        <v>42926</v>
      </c>
      <c r="AK2849" s="282" t="s">
        <v>1201</v>
      </c>
      <c r="AL2849" s="281">
        <v>219</v>
      </c>
      <c r="AM2849" s="285" t="s">
        <v>305</v>
      </c>
      <c r="AN2849" s="283" t="s">
        <v>906</v>
      </c>
      <c r="AO2849" s="283" t="s">
        <v>1641</v>
      </c>
      <c r="AP2849" s="283">
        <v>12</v>
      </c>
      <c r="AQ2849" s="567">
        <v>2843</v>
      </c>
    </row>
    <row r="2850" spans="35:43" x14ac:dyDescent="0.25">
      <c r="AI2850" s="278" t="str">
        <f t="shared" si="46"/>
        <v>42926ITF (ΟΑ ΙΩΑΝΝΙΝΩΝ)219Dκ18</v>
      </c>
      <c r="AJ2850" s="287">
        <v>42926</v>
      </c>
      <c r="AK2850" s="280" t="s">
        <v>1201</v>
      </c>
      <c r="AL2850" s="281">
        <v>219</v>
      </c>
      <c r="AM2850" s="282" t="s">
        <v>305</v>
      </c>
      <c r="AN2850" s="283" t="s">
        <v>913</v>
      </c>
      <c r="AO2850" s="283" t="s">
        <v>1641</v>
      </c>
      <c r="AP2850" s="283">
        <v>20</v>
      </c>
      <c r="AQ2850" s="567">
        <v>2844</v>
      </c>
    </row>
    <row r="2851" spans="35:43" x14ac:dyDescent="0.25">
      <c r="AI2851" s="278" t="str">
        <f t="shared" si="46"/>
        <v>42926TE (DEMA CUP)15Sα16</v>
      </c>
      <c r="AJ2851" s="287">
        <v>42926</v>
      </c>
      <c r="AK2851" s="280" t="s">
        <v>968</v>
      </c>
      <c r="AL2851" s="281">
        <v>15</v>
      </c>
      <c r="AM2851" s="282" t="s">
        <v>1699</v>
      </c>
      <c r="AN2851" s="283" t="s">
        <v>906</v>
      </c>
      <c r="AO2851" s="283" t="s">
        <v>1636</v>
      </c>
      <c r="AP2851" s="283">
        <v>7</v>
      </c>
      <c r="AQ2851" s="567">
        <v>2845</v>
      </c>
    </row>
    <row r="2852" spans="35:43" x14ac:dyDescent="0.25">
      <c r="AI2852" s="278" t="str">
        <f t="shared" si="46"/>
        <v>42926TE (DEMA CUP)15Sκ16</v>
      </c>
      <c r="AJ2852" s="287">
        <v>42926</v>
      </c>
      <c r="AK2852" s="280" t="s">
        <v>968</v>
      </c>
      <c r="AL2852" s="281">
        <v>15</v>
      </c>
      <c r="AM2852" s="282" t="s">
        <v>1699</v>
      </c>
      <c r="AN2852" s="283" t="s">
        <v>906</v>
      </c>
      <c r="AO2852" s="283" t="s">
        <v>1640</v>
      </c>
      <c r="AP2852" s="283">
        <v>11</v>
      </c>
      <c r="AQ2852" s="567">
        <v>2846</v>
      </c>
    </row>
    <row r="2853" spans="35:43" x14ac:dyDescent="0.25">
      <c r="AI2853" s="278" t="str">
        <f t="shared" si="46"/>
        <v>42926TE (VLTC)15Sα14</v>
      </c>
      <c r="AJ2853" s="287">
        <v>42926</v>
      </c>
      <c r="AK2853" s="280" t="s">
        <v>1225</v>
      </c>
      <c r="AL2853" s="281">
        <v>15</v>
      </c>
      <c r="AM2853" s="282" t="s">
        <v>1699</v>
      </c>
      <c r="AN2853" s="283" t="s">
        <v>906</v>
      </c>
      <c r="AO2853" s="283" t="s">
        <v>1635</v>
      </c>
      <c r="AP2853" s="283">
        <v>6</v>
      </c>
      <c r="AQ2853" s="567">
        <v>2847</v>
      </c>
    </row>
    <row r="2854" spans="35:43" x14ac:dyDescent="0.25">
      <c r="AI2854" s="278" t="str">
        <f t="shared" si="46"/>
        <v>42930Ε1γ (Β)130Sα12</v>
      </c>
      <c r="AJ2854" s="287">
        <v>42930</v>
      </c>
      <c r="AK2854" s="280" t="s">
        <v>951</v>
      </c>
      <c r="AL2854" s="281">
        <v>130</v>
      </c>
      <c r="AM2854" s="282" t="s">
        <v>200</v>
      </c>
      <c r="AN2854" s="283" t="s">
        <v>906</v>
      </c>
      <c r="AO2854" s="283" t="s">
        <v>1634</v>
      </c>
      <c r="AP2854" s="283">
        <v>5</v>
      </c>
      <c r="AQ2854" s="567">
        <v>2848</v>
      </c>
    </row>
    <row r="2855" spans="35:43" x14ac:dyDescent="0.25">
      <c r="AI2855" s="278" t="str">
        <f t="shared" si="46"/>
        <v>42930Ε1γ (Β)130Dα12</v>
      </c>
      <c r="AJ2855" s="287">
        <v>42930</v>
      </c>
      <c r="AK2855" s="280" t="s">
        <v>951</v>
      </c>
      <c r="AL2855" s="281">
        <v>130</v>
      </c>
      <c r="AM2855" s="282" t="s">
        <v>200</v>
      </c>
      <c r="AN2855" s="283" t="s">
        <v>913</v>
      </c>
      <c r="AO2855" s="283" t="s">
        <v>1634</v>
      </c>
      <c r="AP2855" s="283">
        <v>13</v>
      </c>
      <c r="AQ2855" s="567">
        <v>2849</v>
      </c>
    </row>
    <row r="2856" spans="35:43" x14ac:dyDescent="0.25">
      <c r="AI2856" s="278" t="str">
        <f t="shared" si="46"/>
        <v>42930Ε1γ (Β)130Sκ12</v>
      </c>
      <c r="AJ2856" s="287">
        <v>42930</v>
      </c>
      <c r="AK2856" s="280" t="s">
        <v>951</v>
      </c>
      <c r="AL2856" s="281">
        <v>130</v>
      </c>
      <c r="AM2856" s="282" t="s">
        <v>200</v>
      </c>
      <c r="AN2856" s="283" t="s">
        <v>906</v>
      </c>
      <c r="AO2856" s="283" t="s">
        <v>1638</v>
      </c>
      <c r="AP2856" s="283">
        <v>9</v>
      </c>
      <c r="AQ2856" s="567">
        <v>2854</v>
      </c>
    </row>
    <row r="2857" spans="35:43" x14ac:dyDescent="0.25">
      <c r="AI2857" s="278" t="str">
        <f t="shared" si="46"/>
        <v>42930Ε1γ (Β)130Dκ12</v>
      </c>
      <c r="AJ2857" s="287">
        <v>42930</v>
      </c>
      <c r="AK2857" s="280" t="s">
        <v>951</v>
      </c>
      <c r="AL2857" s="281">
        <v>130</v>
      </c>
      <c r="AM2857" s="282" t="s">
        <v>200</v>
      </c>
      <c r="AN2857" s="283" t="s">
        <v>913</v>
      </c>
      <c r="AO2857" s="283" t="s">
        <v>1638</v>
      </c>
      <c r="AP2857" s="283">
        <v>17</v>
      </c>
      <c r="AQ2857" s="567">
        <v>2855</v>
      </c>
    </row>
    <row r="2858" spans="35:43" x14ac:dyDescent="0.25">
      <c r="AI2858" s="278" t="str">
        <f t="shared" si="46"/>
        <v>42930Ε1γ (Β)151Sα14</v>
      </c>
      <c r="AJ2858" s="287">
        <v>42930</v>
      </c>
      <c r="AK2858" s="280" t="s">
        <v>951</v>
      </c>
      <c r="AL2858" s="281">
        <v>151</v>
      </c>
      <c r="AM2858" s="282" t="s">
        <v>302</v>
      </c>
      <c r="AN2858" s="283" t="s">
        <v>906</v>
      </c>
      <c r="AO2858" s="283" t="s">
        <v>1635</v>
      </c>
      <c r="AP2858" s="283">
        <v>6</v>
      </c>
      <c r="AQ2858" s="567">
        <v>2850</v>
      </c>
    </row>
    <row r="2859" spans="35:43" x14ac:dyDescent="0.25">
      <c r="AI2859" s="278" t="str">
        <f t="shared" si="46"/>
        <v>42930Ε1γ (Β)151Dα14</v>
      </c>
      <c r="AJ2859" s="287">
        <v>42930</v>
      </c>
      <c r="AK2859" s="280" t="s">
        <v>951</v>
      </c>
      <c r="AL2859" s="281">
        <v>151</v>
      </c>
      <c r="AM2859" s="282" t="s">
        <v>302</v>
      </c>
      <c r="AN2859" s="283" t="s">
        <v>913</v>
      </c>
      <c r="AO2859" s="283" t="s">
        <v>1635</v>
      </c>
      <c r="AP2859" s="283">
        <v>14</v>
      </c>
      <c r="AQ2859" s="567">
        <v>2851</v>
      </c>
    </row>
    <row r="2860" spans="35:43" x14ac:dyDescent="0.25">
      <c r="AI2860" s="278" t="str">
        <f t="shared" si="46"/>
        <v>42930Ε1γ (Β)151Sκ14</v>
      </c>
      <c r="AJ2860" s="287">
        <v>42930</v>
      </c>
      <c r="AK2860" s="280" t="s">
        <v>951</v>
      </c>
      <c r="AL2860" s="281">
        <v>151</v>
      </c>
      <c r="AM2860" s="282" t="s">
        <v>302</v>
      </c>
      <c r="AN2860" s="283" t="s">
        <v>906</v>
      </c>
      <c r="AO2860" s="283" t="s">
        <v>1639</v>
      </c>
      <c r="AP2860" s="283">
        <v>10</v>
      </c>
      <c r="AQ2860" s="567">
        <v>2856</v>
      </c>
    </row>
    <row r="2861" spans="35:43" x14ac:dyDescent="0.25">
      <c r="AI2861" s="278" t="str">
        <f t="shared" si="46"/>
        <v>42930Ε1γ (Β)151Dκ14</v>
      </c>
      <c r="AJ2861" s="287">
        <v>42930</v>
      </c>
      <c r="AK2861" s="280" t="s">
        <v>951</v>
      </c>
      <c r="AL2861" s="281">
        <v>151</v>
      </c>
      <c r="AM2861" s="282" t="s">
        <v>302</v>
      </c>
      <c r="AN2861" s="283" t="s">
        <v>913</v>
      </c>
      <c r="AO2861" s="283" t="s">
        <v>1639</v>
      </c>
      <c r="AP2861" s="283">
        <v>18</v>
      </c>
      <c r="AQ2861" s="567">
        <v>2857</v>
      </c>
    </row>
    <row r="2862" spans="35:43" x14ac:dyDescent="0.25">
      <c r="AI2862" s="278" t="str">
        <f t="shared" si="46"/>
        <v>42930Ε1γ (Β)165Sα16</v>
      </c>
      <c r="AJ2862" s="287">
        <v>42930</v>
      </c>
      <c r="AK2862" s="280" t="s">
        <v>951</v>
      </c>
      <c r="AL2862" s="281">
        <v>165</v>
      </c>
      <c r="AM2862" s="282" t="s">
        <v>507</v>
      </c>
      <c r="AN2862" s="283" t="s">
        <v>906</v>
      </c>
      <c r="AO2862" s="283" t="s">
        <v>1636</v>
      </c>
      <c r="AP2862" s="283">
        <v>7</v>
      </c>
      <c r="AQ2862" s="567">
        <v>2852</v>
      </c>
    </row>
    <row r="2863" spans="35:43" x14ac:dyDescent="0.25">
      <c r="AI2863" s="278" t="str">
        <f t="shared" si="46"/>
        <v>42930Ε1γ (Β)165Dα16</v>
      </c>
      <c r="AJ2863" s="287">
        <v>42930</v>
      </c>
      <c r="AK2863" s="280" t="s">
        <v>951</v>
      </c>
      <c r="AL2863" s="281">
        <v>165</v>
      </c>
      <c r="AM2863" s="282" t="s">
        <v>507</v>
      </c>
      <c r="AN2863" s="283" t="s">
        <v>913</v>
      </c>
      <c r="AO2863" s="283" t="s">
        <v>1636</v>
      </c>
      <c r="AP2863" s="283">
        <v>15</v>
      </c>
      <c r="AQ2863" s="567">
        <v>2853</v>
      </c>
    </row>
    <row r="2864" spans="35:43" x14ac:dyDescent="0.25">
      <c r="AI2864" s="278" t="str">
        <f t="shared" si="46"/>
        <v>42930Ε1γ (Β)165Sκ16</v>
      </c>
      <c r="AJ2864" s="287">
        <v>42930</v>
      </c>
      <c r="AK2864" s="280" t="s">
        <v>951</v>
      </c>
      <c r="AL2864" s="281">
        <v>165</v>
      </c>
      <c r="AM2864" s="282" t="s">
        <v>507</v>
      </c>
      <c r="AN2864" s="283" t="s">
        <v>906</v>
      </c>
      <c r="AO2864" s="283" t="s">
        <v>1640</v>
      </c>
      <c r="AP2864" s="283">
        <v>11</v>
      </c>
      <c r="AQ2864" s="567">
        <v>2858</v>
      </c>
    </row>
    <row r="2865" spans="35:43" x14ac:dyDescent="0.25">
      <c r="AI2865" s="278" t="str">
        <f t="shared" si="46"/>
        <v>42930Ε1γ (Β)165Dκ16</v>
      </c>
      <c r="AJ2865" s="287">
        <v>42930</v>
      </c>
      <c r="AK2865" s="280" t="s">
        <v>951</v>
      </c>
      <c r="AL2865" s="281">
        <v>165</v>
      </c>
      <c r="AM2865" s="282" t="s">
        <v>507</v>
      </c>
      <c r="AN2865" s="283" t="s">
        <v>913</v>
      </c>
      <c r="AO2865" s="283" t="s">
        <v>1640</v>
      </c>
      <c r="AP2865" s="283">
        <v>19</v>
      </c>
      <c r="AQ2865" s="567">
        <v>2859</v>
      </c>
    </row>
    <row r="2866" spans="35:43" x14ac:dyDescent="0.25">
      <c r="AI2866" s="278" t="str">
        <f t="shared" si="46"/>
        <v>42930Παν (Θ) 18400Sα18</v>
      </c>
      <c r="AJ2866" s="287">
        <v>42930</v>
      </c>
      <c r="AK2866" s="280" t="s">
        <v>1141</v>
      </c>
      <c r="AL2866" s="281">
        <v>400</v>
      </c>
      <c r="AM2866" s="282" t="s">
        <v>360</v>
      </c>
      <c r="AN2866" s="283" t="s">
        <v>906</v>
      </c>
      <c r="AO2866" s="283" t="s">
        <v>1637</v>
      </c>
      <c r="AP2866" s="283">
        <v>8</v>
      </c>
      <c r="AQ2866" s="567">
        <v>2860</v>
      </c>
    </row>
    <row r="2867" spans="35:43" x14ac:dyDescent="0.25">
      <c r="AI2867" s="278" t="str">
        <f t="shared" si="46"/>
        <v>42930Παν (Θ) 18400Dα18</v>
      </c>
      <c r="AJ2867" s="287">
        <v>42930</v>
      </c>
      <c r="AK2867" s="280" t="s">
        <v>1141</v>
      </c>
      <c r="AL2867" s="281">
        <v>400</v>
      </c>
      <c r="AM2867" s="282" t="s">
        <v>360</v>
      </c>
      <c r="AN2867" s="283" t="s">
        <v>913</v>
      </c>
      <c r="AO2867" s="283" t="s">
        <v>1637</v>
      </c>
      <c r="AP2867" s="283">
        <v>16</v>
      </c>
      <c r="AQ2867" s="567">
        <v>2861</v>
      </c>
    </row>
    <row r="2868" spans="35:43" x14ac:dyDescent="0.25">
      <c r="AI2868" s="278" t="str">
        <f t="shared" si="46"/>
        <v>42930Παν (Θ) 18400Sκ18</v>
      </c>
      <c r="AJ2868" s="287">
        <v>42930</v>
      </c>
      <c r="AK2868" s="280" t="s">
        <v>1141</v>
      </c>
      <c r="AL2868" s="281">
        <v>400</v>
      </c>
      <c r="AM2868" s="282" t="s">
        <v>360</v>
      </c>
      <c r="AN2868" s="283" t="s">
        <v>906</v>
      </c>
      <c r="AO2868" s="283" t="s">
        <v>1641</v>
      </c>
      <c r="AP2868" s="283">
        <v>12</v>
      </c>
      <c r="AQ2868" s="567">
        <v>2862</v>
      </c>
    </row>
    <row r="2869" spans="35:43" x14ac:dyDescent="0.25">
      <c r="AI2869" s="278" t="str">
        <f t="shared" si="46"/>
        <v>42930Παν (Θ) 18400Dκ18</v>
      </c>
      <c r="AJ2869" s="287">
        <v>42930</v>
      </c>
      <c r="AK2869" s="280" t="s">
        <v>1141</v>
      </c>
      <c r="AL2869" s="281">
        <v>400</v>
      </c>
      <c r="AM2869" s="282" t="s">
        <v>360</v>
      </c>
      <c r="AN2869" s="283" t="s">
        <v>913</v>
      </c>
      <c r="AO2869" s="283" t="s">
        <v>1641</v>
      </c>
      <c r="AP2869" s="283">
        <v>20</v>
      </c>
      <c r="AQ2869" s="567">
        <v>2863</v>
      </c>
    </row>
    <row r="2870" spans="35:43" x14ac:dyDescent="0.25">
      <c r="AI2870" s="278" t="str">
        <f t="shared" si="46"/>
        <v>42930Παν (Θ) 18400Dμ18</v>
      </c>
      <c r="AJ2870" s="287">
        <v>42930</v>
      </c>
      <c r="AK2870" s="280" t="s">
        <v>1141</v>
      </c>
      <c r="AL2870" s="281">
        <v>400</v>
      </c>
      <c r="AM2870" s="282" t="s">
        <v>360</v>
      </c>
      <c r="AN2870" s="283" t="s">
        <v>913</v>
      </c>
      <c r="AO2870" s="283" t="s">
        <v>1666</v>
      </c>
      <c r="AP2870" s="283">
        <v>24</v>
      </c>
      <c r="AQ2870" s="567">
        <v>3080</v>
      </c>
    </row>
    <row r="2871" spans="35:43" x14ac:dyDescent="0.25">
      <c r="AI2871" s="278" t="str">
        <f t="shared" si="46"/>
        <v>42931Ε3 28η (ΣΤ)279Sα12</v>
      </c>
      <c r="AJ2871" s="287">
        <v>42931</v>
      </c>
      <c r="AK2871" s="280" t="s">
        <v>1314</v>
      </c>
      <c r="AL2871" s="281">
        <v>279</v>
      </c>
      <c r="AM2871" s="282" t="s">
        <v>267</v>
      </c>
      <c r="AN2871" s="283" t="s">
        <v>906</v>
      </c>
      <c r="AO2871" s="283" t="s">
        <v>1634</v>
      </c>
      <c r="AP2871" s="283">
        <v>5</v>
      </c>
      <c r="AQ2871" s="567">
        <v>2864</v>
      </c>
    </row>
    <row r="2872" spans="35:43" x14ac:dyDescent="0.25">
      <c r="AI2872" s="278" t="str">
        <f t="shared" si="46"/>
        <v>42931Ε3 28η (ΣΤ)279Sα16</v>
      </c>
      <c r="AJ2872" s="287">
        <v>42931</v>
      </c>
      <c r="AK2872" s="280" t="s">
        <v>1314</v>
      </c>
      <c r="AL2872" s="281">
        <v>279</v>
      </c>
      <c r="AM2872" s="282" t="s">
        <v>267</v>
      </c>
      <c r="AN2872" s="283" t="s">
        <v>906</v>
      </c>
      <c r="AO2872" s="283" t="s">
        <v>1636</v>
      </c>
      <c r="AP2872" s="283">
        <v>7</v>
      </c>
      <c r="AQ2872" s="567">
        <v>2865</v>
      </c>
    </row>
    <row r="2873" spans="35:43" x14ac:dyDescent="0.25">
      <c r="AI2873" s="278" t="str">
        <f t="shared" si="46"/>
        <v>42931Ε3 28η (ΣΤ)279Sκ12</v>
      </c>
      <c r="AJ2873" s="286">
        <v>42931</v>
      </c>
      <c r="AK2873" s="278" t="s">
        <v>1314</v>
      </c>
      <c r="AL2873" s="277">
        <v>279</v>
      </c>
      <c r="AM2873" s="278" t="s">
        <v>267</v>
      </c>
      <c r="AN2873" s="277" t="s">
        <v>906</v>
      </c>
      <c r="AO2873" s="277" t="s">
        <v>1638</v>
      </c>
      <c r="AP2873" s="283">
        <v>9</v>
      </c>
      <c r="AQ2873" s="567">
        <v>2866</v>
      </c>
    </row>
    <row r="2874" spans="35:43" x14ac:dyDescent="0.25">
      <c r="AI2874" s="278" t="str">
        <f t="shared" si="46"/>
        <v>42931Ε3 28η (ΣΤ)279Sκ16</v>
      </c>
      <c r="AJ2874" s="286">
        <v>42931</v>
      </c>
      <c r="AK2874" s="278" t="s">
        <v>1314</v>
      </c>
      <c r="AL2874" s="277">
        <v>279</v>
      </c>
      <c r="AM2874" s="278" t="s">
        <v>267</v>
      </c>
      <c r="AN2874" s="277" t="s">
        <v>906</v>
      </c>
      <c r="AO2874" s="277" t="s">
        <v>1640</v>
      </c>
      <c r="AP2874" s="283">
        <v>11</v>
      </c>
      <c r="AQ2874" s="567">
        <v>2867</v>
      </c>
    </row>
    <row r="2875" spans="35:43" x14ac:dyDescent="0.25">
      <c r="AI2875" s="278" t="str">
        <f t="shared" si="46"/>
        <v>42931Ε4γ (Β)152Sα12</v>
      </c>
      <c r="AJ2875" s="286">
        <v>42931</v>
      </c>
      <c r="AK2875" s="278" t="s">
        <v>1315</v>
      </c>
      <c r="AL2875" s="277">
        <v>152</v>
      </c>
      <c r="AM2875" s="278" t="s">
        <v>309</v>
      </c>
      <c r="AN2875" s="277" t="s">
        <v>906</v>
      </c>
      <c r="AO2875" s="277" t="s">
        <v>1634</v>
      </c>
      <c r="AP2875" s="283">
        <v>5</v>
      </c>
      <c r="AQ2875" s="567">
        <v>2868</v>
      </c>
    </row>
    <row r="2876" spans="35:43" x14ac:dyDescent="0.25">
      <c r="AI2876" s="278" t="str">
        <f t="shared" si="46"/>
        <v>42931Ε4γ (Β)152Sα14</v>
      </c>
      <c r="AJ2876" s="286">
        <v>42931</v>
      </c>
      <c r="AK2876" s="278" t="s">
        <v>1315</v>
      </c>
      <c r="AL2876" s="277">
        <v>152</v>
      </c>
      <c r="AM2876" s="278" t="s">
        <v>309</v>
      </c>
      <c r="AN2876" s="277" t="s">
        <v>906</v>
      </c>
      <c r="AO2876" s="277" t="s">
        <v>1635</v>
      </c>
      <c r="AP2876" s="283">
        <v>6</v>
      </c>
      <c r="AQ2876" s="567">
        <v>2869</v>
      </c>
    </row>
    <row r="2877" spans="35:43" x14ac:dyDescent="0.25">
      <c r="AI2877" s="278" t="str">
        <f t="shared" si="46"/>
        <v>42931Ε4γ (Β)152Sκ12</v>
      </c>
      <c r="AJ2877" s="286">
        <v>42931</v>
      </c>
      <c r="AK2877" s="278" t="s">
        <v>1315</v>
      </c>
      <c r="AL2877" s="277">
        <v>152</v>
      </c>
      <c r="AM2877" s="278" t="s">
        <v>309</v>
      </c>
      <c r="AN2877" s="277" t="s">
        <v>906</v>
      </c>
      <c r="AO2877" s="277" t="s">
        <v>1638</v>
      </c>
      <c r="AP2877" s="283">
        <v>9</v>
      </c>
      <c r="AQ2877" s="567">
        <v>2870</v>
      </c>
    </row>
    <row r="2878" spans="35:43" x14ac:dyDescent="0.25">
      <c r="AI2878" s="278" t="str">
        <f t="shared" si="46"/>
        <v>42934ITF (CITY OF WELS)14Sα18</v>
      </c>
      <c r="AJ2878" s="286">
        <v>42934</v>
      </c>
      <c r="AK2878" s="278" t="s">
        <v>1316</v>
      </c>
      <c r="AL2878" s="277">
        <v>14</v>
      </c>
      <c r="AM2878" s="278" t="s">
        <v>908</v>
      </c>
      <c r="AN2878" s="277" t="s">
        <v>906</v>
      </c>
      <c r="AO2878" s="277" t="s">
        <v>1637</v>
      </c>
      <c r="AP2878" s="283">
        <v>8</v>
      </c>
      <c r="AQ2878" s="567">
        <v>2871</v>
      </c>
    </row>
    <row r="2879" spans="35:43" x14ac:dyDescent="0.25">
      <c r="AI2879" s="278" t="str">
        <f t="shared" si="46"/>
        <v>42938Ε3 29η (Ζ)308Sα14</v>
      </c>
      <c r="AJ2879" s="286">
        <v>42938</v>
      </c>
      <c r="AK2879" s="278" t="s">
        <v>1317</v>
      </c>
      <c r="AL2879" s="277">
        <v>308</v>
      </c>
      <c r="AM2879" s="278" t="s">
        <v>346</v>
      </c>
      <c r="AN2879" s="277" t="s">
        <v>906</v>
      </c>
      <c r="AO2879" s="277" t="s">
        <v>1635</v>
      </c>
      <c r="AP2879" s="283">
        <v>6</v>
      </c>
      <c r="AQ2879" s="567">
        <v>2872</v>
      </c>
    </row>
    <row r="2880" spans="35:43" x14ac:dyDescent="0.25">
      <c r="AI2880" s="278" t="str">
        <f t="shared" si="46"/>
        <v>42938Ε3 29η (Ζ)308Sκ14</v>
      </c>
      <c r="AJ2880" s="286">
        <v>42938</v>
      </c>
      <c r="AK2880" s="278" t="s">
        <v>1317</v>
      </c>
      <c r="AL2880" s="277">
        <v>308</v>
      </c>
      <c r="AM2880" s="278" t="s">
        <v>346</v>
      </c>
      <c r="AN2880" s="277" t="s">
        <v>906</v>
      </c>
      <c r="AO2880" s="277" t="s">
        <v>1639</v>
      </c>
      <c r="AP2880" s="283">
        <v>10</v>
      </c>
      <c r="AQ2880" s="567">
        <v>2873</v>
      </c>
    </row>
    <row r="2881" spans="35:43" x14ac:dyDescent="0.25">
      <c r="AI2881" s="278" t="str">
        <f t="shared" si="46"/>
        <v>42940TE (EUROPEAN CHAMP)15Sκ14</v>
      </c>
      <c r="AJ2881" s="286">
        <v>42940</v>
      </c>
      <c r="AK2881" s="278" t="s">
        <v>1318</v>
      </c>
      <c r="AL2881" s="277">
        <v>15</v>
      </c>
      <c r="AM2881" s="278" t="s">
        <v>1699</v>
      </c>
      <c r="AN2881" s="277" t="s">
        <v>906</v>
      </c>
      <c r="AO2881" s="277" t="s">
        <v>1639</v>
      </c>
      <c r="AP2881" s="283">
        <v>10</v>
      </c>
      <c r="AQ2881" s="567">
        <v>2874</v>
      </c>
    </row>
    <row r="2882" spans="35:43" x14ac:dyDescent="0.25">
      <c r="AI2882" s="278" t="str">
        <f t="shared" si="46"/>
        <v>42940TE (LBS CUP)15Sκ16</v>
      </c>
      <c r="AJ2882" s="286">
        <v>42940</v>
      </c>
      <c r="AK2882" s="278" t="s">
        <v>982</v>
      </c>
      <c r="AL2882" s="277">
        <v>15</v>
      </c>
      <c r="AM2882" s="278" t="s">
        <v>1699</v>
      </c>
      <c r="AN2882" s="277" t="s">
        <v>906</v>
      </c>
      <c r="AO2882" s="277" t="s">
        <v>1640</v>
      </c>
      <c r="AP2882" s="283">
        <v>11</v>
      </c>
      <c r="AQ2882" s="567">
        <v>2875</v>
      </c>
    </row>
    <row r="2883" spans="35:43" x14ac:dyDescent="0.25">
      <c r="AI2883" s="278" t="str">
        <f t="shared" ref="AI2883:AI2946" si="47">AJ2883&amp;AK2883&amp;AL2883&amp;AN2883&amp;AO2883</f>
        <v>42940TE (SAN MICHEL)15Dα16</v>
      </c>
      <c r="AJ2883" s="286">
        <v>42940</v>
      </c>
      <c r="AK2883" s="278" t="s">
        <v>1207</v>
      </c>
      <c r="AL2883" s="277">
        <v>15</v>
      </c>
      <c r="AM2883" s="278" t="s">
        <v>1699</v>
      </c>
      <c r="AN2883" s="277" t="s">
        <v>913</v>
      </c>
      <c r="AO2883" s="277" t="s">
        <v>1636</v>
      </c>
      <c r="AP2883" s="283">
        <v>15</v>
      </c>
      <c r="AQ2883" s="567">
        <v>2876</v>
      </c>
    </row>
    <row r="2884" spans="35:43" x14ac:dyDescent="0.25">
      <c r="AI2884" s="278" t="str">
        <f t="shared" si="47"/>
        <v>42940TE (SAN MICHEL)15Sκ16</v>
      </c>
      <c r="AJ2884" s="286">
        <v>42940</v>
      </c>
      <c r="AK2884" s="278" t="s">
        <v>1207</v>
      </c>
      <c r="AL2884" s="277">
        <v>15</v>
      </c>
      <c r="AM2884" s="278" t="s">
        <v>1699</v>
      </c>
      <c r="AN2884" s="277" t="s">
        <v>906</v>
      </c>
      <c r="AO2884" s="277" t="s">
        <v>1640</v>
      </c>
      <c r="AP2884" s="283">
        <v>11</v>
      </c>
      <c r="AQ2884" s="567">
        <v>2877</v>
      </c>
    </row>
    <row r="2885" spans="35:43" x14ac:dyDescent="0.25">
      <c r="AI2885" s="278" t="str">
        <f t="shared" si="47"/>
        <v>42940TE (SAN MICHEL)15Sα16</v>
      </c>
      <c r="AJ2885" s="286">
        <v>42940</v>
      </c>
      <c r="AK2885" s="278" t="s">
        <v>1207</v>
      </c>
      <c r="AL2885" s="277">
        <v>15</v>
      </c>
      <c r="AM2885" s="278" t="s">
        <v>1699</v>
      </c>
      <c r="AN2885" s="277" t="s">
        <v>906</v>
      </c>
      <c r="AO2885" s="277" t="s">
        <v>1636</v>
      </c>
      <c r="AP2885" s="283">
        <v>7</v>
      </c>
      <c r="AQ2885" s="567">
        <v>2878</v>
      </c>
    </row>
    <row r="2886" spans="35:43" x14ac:dyDescent="0.25">
      <c r="AI2886" s="278" t="str">
        <f t="shared" si="47"/>
        <v>42944Ε2δ (Α)108Sα12</v>
      </c>
      <c r="AJ2886" s="286">
        <v>42944</v>
      </c>
      <c r="AK2886" s="278" t="s">
        <v>995</v>
      </c>
      <c r="AL2886" s="277">
        <v>108</v>
      </c>
      <c r="AM2886" s="278" t="s">
        <v>205</v>
      </c>
      <c r="AN2886" s="277" t="s">
        <v>906</v>
      </c>
      <c r="AO2886" s="277" t="s">
        <v>1634</v>
      </c>
      <c r="AP2886" s="283">
        <v>5</v>
      </c>
      <c r="AQ2886" s="567">
        <v>2879</v>
      </c>
    </row>
    <row r="2887" spans="35:43" x14ac:dyDescent="0.25">
      <c r="AI2887" s="278" t="str">
        <f t="shared" si="47"/>
        <v>42944Ε2δ (Α)108Dα12</v>
      </c>
      <c r="AJ2887" s="286">
        <v>42944</v>
      </c>
      <c r="AK2887" s="278" t="s">
        <v>995</v>
      </c>
      <c r="AL2887" s="277">
        <v>108</v>
      </c>
      <c r="AM2887" s="278" t="s">
        <v>205</v>
      </c>
      <c r="AN2887" s="277" t="s">
        <v>913</v>
      </c>
      <c r="AO2887" s="277" t="s">
        <v>1634</v>
      </c>
      <c r="AP2887" s="283">
        <v>13</v>
      </c>
      <c r="AQ2887" s="567">
        <v>2880</v>
      </c>
    </row>
    <row r="2888" spans="35:43" x14ac:dyDescent="0.25">
      <c r="AI2888" s="278" t="str">
        <f t="shared" si="47"/>
        <v>42944Ε2δ (Α)108Sκ12</v>
      </c>
      <c r="AJ2888" s="286">
        <v>42944</v>
      </c>
      <c r="AK2888" s="278" t="s">
        <v>995</v>
      </c>
      <c r="AL2888" s="277">
        <v>108</v>
      </c>
      <c r="AM2888" s="278" t="s">
        <v>205</v>
      </c>
      <c r="AN2888" s="277" t="s">
        <v>906</v>
      </c>
      <c r="AO2888" s="277" t="s">
        <v>1638</v>
      </c>
      <c r="AP2888" s="283">
        <v>9</v>
      </c>
      <c r="AQ2888" s="567">
        <v>2885</v>
      </c>
    </row>
    <row r="2889" spans="35:43" x14ac:dyDescent="0.25">
      <c r="AI2889" s="278" t="str">
        <f t="shared" si="47"/>
        <v>42944Ε2δ (Α)108Dκ12</v>
      </c>
      <c r="AJ2889" s="286">
        <v>42944</v>
      </c>
      <c r="AK2889" s="278" t="s">
        <v>995</v>
      </c>
      <c r="AL2889" s="277">
        <v>108</v>
      </c>
      <c r="AM2889" s="278" t="s">
        <v>205</v>
      </c>
      <c r="AN2889" s="277" t="s">
        <v>913</v>
      </c>
      <c r="AO2889" s="277" t="s">
        <v>1638</v>
      </c>
      <c r="AP2889" s="283">
        <v>17</v>
      </c>
      <c r="AQ2889" s="567">
        <v>2886</v>
      </c>
    </row>
    <row r="2890" spans="35:43" x14ac:dyDescent="0.25">
      <c r="AI2890" s="278" t="str">
        <f t="shared" si="47"/>
        <v>42944Ε2δ (Α)121Sα14</v>
      </c>
      <c r="AJ2890" s="286">
        <v>42944</v>
      </c>
      <c r="AK2890" s="278" t="s">
        <v>995</v>
      </c>
      <c r="AL2890" s="277">
        <v>121</v>
      </c>
      <c r="AM2890" s="278" t="s">
        <v>383</v>
      </c>
      <c r="AN2890" s="277" t="s">
        <v>906</v>
      </c>
      <c r="AO2890" s="277" t="s">
        <v>1635</v>
      </c>
      <c r="AP2890" s="283">
        <v>6</v>
      </c>
      <c r="AQ2890" s="567">
        <v>2881</v>
      </c>
    </row>
    <row r="2891" spans="35:43" x14ac:dyDescent="0.25">
      <c r="AI2891" s="278" t="str">
        <f t="shared" si="47"/>
        <v>42944Ε2δ (Α)121Dα14</v>
      </c>
      <c r="AJ2891" s="286">
        <v>42944</v>
      </c>
      <c r="AK2891" s="278" t="s">
        <v>995</v>
      </c>
      <c r="AL2891" s="277">
        <v>121</v>
      </c>
      <c r="AM2891" s="278" t="s">
        <v>383</v>
      </c>
      <c r="AN2891" s="277" t="s">
        <v>913</v>
      </c>
      <c r="AO2891" s="277" t="s">
        <v>1635</v>
      </c>
      <c r="AP2891" s="283">
        <v>14</v>
      </c>
      <c r="AQ2891" s="567">
        <v>2882</v>
      </c>
    </row>
    <row r="2892" spans="35:43" x14ac:dyDescent="0.25">
      <c r="AI2892" s="278" t="str">
        <f t="shared" si="47"/>
        <v>42944Ε2δ (Α)121Sκ14</v>
      </c>
      <c r="AJ2892" s="286">
        <v>42944</v>
      </c>
      <c r="AK2892" s="278" t="s">
        <v>995</v>
      </c>
      <c r="AL2892" s="277">
        <v>121</v>
      </c>
      <c r="AM2892" s="278" t="s">
        <v>383</v>
      </c>
      <c r="AN2892" s="277" t="s">
        <v>906</v>
      </c>
      <c r="AO2892" s="277" t="s">
        <v>1639</v>
      </c>
      <c r="AP2892" s="283">
        <v>10</v>
      </c>
      <c r="AQ2892" s="567">
        <v>2887</v>
      </c>
    </row>
    <row r="2893" spans="35:43" x14ac:dyDescent="0.25">
      <c r="AI2893" s="278" t="str">
        <f t="shared" si="47"/>
        <v>42944Ε2δ (Α)121Dκ14</v>
      </c>
      <c r="AJ2893" s="286">
        <v>42944</v>
      </c>
      <c r="AK2893" s="278" t="s">
        <v>995</v>
      </c>
      <c r="AL2893" s="277">
        <v>121</v>
      </c>
      <c r="AM2893" s="278" t="s">
        <v>383</v>
      </c>
      <c r="AN2893" s="277" t="s">
        <v>913</v>
      </c>
      <c r="AO2893" s="277" t="s">
        <v>1639</v>
      </c>
      <c r="AP2893" s="283">
        <v>18</v>
      </c>
      <c r="AQ2893" s="567">
        <v>2888</v>
      </c>
    </row>
    <row r="2894" spans="35:43" x14ac:dyDescent="0.25">
      <c r="AI2894" s="278" t="str">
        <f t="shared" si="47"/>
        <v>42944Ε2δ (Α)107Sα16</v>
      </c>
      <c r="AJ2894" s="286">
        <v>42944</v>
      </c>
      <c r="AK2894" s="278" t="s">
        <v>995</v>
      </c>
      <c r="AL2894" s="277">
        <v>107</v>
      </c>
      <c r="AM2894" s="278" t="s">
        <v>202</v>
      </c>
      <c r="AN2894" s="277" t="s">
        <v>906</v>
      </c>
      <c r="AO2894" s="277" t="s">
        <v>1636</v>
      </c>
      <c r="AP2894" s="283">
        <v>7</v>
      </c>
      <c r="AQ2894" s="567">
        <v>2883</v>
      </c>
    </row>
    <row r="2895" spans="35:43" x14ac:dyDescent="0.25">
      <c r="AI2895" s="278" t="str">
        <f t="shared" si="47"/>
        <v>42944Ε2δ (Α)107Dα16</v>
      </c>
      <c r="AJ2895" s="286">
        <v>42944</v>
      </c>
      <c r="AK2895" s="278" t="s">
        <v>995</v>
      </c>
      <c r="AL2895" s="277">
        <v>107</v>
      </c>
      <c r="AM2895" s="278" t="s">
        <v>202</v>
      </c>
      <c r="AN2895" s="277" t="s">
        <v>913</v>
      </c>
      <c r="AO2895" s="277" t="s">
        <v>1636</v>
      </c>
      <c r="AP2895" s="283">
        <v>15</v>
      </c>
      <c r="AQ2895" s="567">
        <v>2884</v>
      </c>
    </row>
    <row r="2896" spans="35:43" x14ac:dyDescent="0.25">
      <c r="AI2896" s="278" t="str">
        <f t="shared" si="47"/>
        <v>42944Ε2δ (Α)107Sκ16</v>
      </c>
      <c r="AJ2896" s="286">
        <v>42944</v>
      </c>
      <c r="AK2896" s="278" t="s">
        <v>995</v>
      </c>
      <c r="AL2896" s="277">
        <v>107</v>
      </c>
      <c r="AM2896" s="278" t="s">
        <v>202</v>
      </c>
      <c r="AN2896" s="277" t="s">
        <v>906</v>
      </c>
      <c r="AO2896" s="277" t="s">
        <v>1640</v>
      </c>
      <c r="AP2896" s="283">
        <v>11</v>
      </c>
      <c r="AQ2896" s="567">
        <v>2889</v>
      </c>
    </row>
    <row r="2897" spans="35:43" x14ac:dyDescent="0.25">
      <c r="AI2897" s="278" t="str">
        <f t="shared" si="47"/>
        <v>42944Ε2δ (Α)107Dκ16</v>
      </c>
      <c r="AJ2897" s="286">
        <v>42944</v>
      </c>
      <c r="AK2897" s="278" t="s">
        <v>995</v>
      </c>
      <c r="AL2897" s="277">
        <v>107</v>
      </c>
      <c r="AM2897" s="278" t="s">
        <v>202</v>
      </c>
      <c r="AN2897" s="277" t="s">
        <v>913</v>
      </c>
      <c r="AO2897" s="277" t="s">
        <v>1640</v>
      </c>
      <c r="AP2897" s="283">
        <v>19</v>
      </c>
      <c r="AQ2897" s="567">
        <v>2890</v>
      </c>
    </row>
    <row r="2898" spans="35:43" x14ac:dyDescent="0.25">
      <c r="AI2898" s="278" t="str">
        <f t="shared" si="47"/>
        <v>42944Ε2δ (Ζ)309Sα12</v>
      </c>
      <c r="AJ2898" s="286">
        <v>42944</v>
      </c>
      <c r="AK2898" s="278" t="s">
        <v>1088</v>
      </c>
      <c r="AL2898" s="277">
        <v>309</v>
      </c>
      <c r="AM2898" s="278" t="s">
        <v>349</v>
      </c>
      <c r="AN2898" s="277" t="s">
        <v>906</v>
      </c>
      <c r="AO2898" s="277" t="s">
        <v>1634</v>
      </c>
      <c r="AP2898" s="283">
        <v>5</v>
      </c>
      <c r="AQ2898" s="567">
        <v>2891</v>
      </c>
    </row>
    <row r="2899" spans="35:43" x14ac:dyDescent="0.25">
      <c r="AI2899" s="278" t="str">
        <f t="shared" si="47"/>
        <v>42944Ε2δ (Ζ)309Dα12</v>
      </c>
      <c r="AJ2899" s="286">
        <v>42944</v>
      </c>
      <c r="AK2899" s="278" t="s">
        <v>1088</v>
      </c>
      <c r="AL2899" s="277">
        <v>309</v>
      </c>
      <c r="AM2899" s="278" t="s">
        <v>349</v>
      </c>
      <c r="AN2899" s="277" t="s">
        <v>913</v>
      </c>
      <c r="AO2899" s="277" t="s">
        <v>1634</v>
      </c>
      <c r="AP2899" s="283">
        <v>13</v>
      </c>
      <c r="AQ2899" s="567">
        <v>2892</v>
      </c>
    </row>
    <row r="2900" spans="35:43" x14ac:dyDescent="0.25">
      <c r="AI2900" s="278" t="str">
        <f t="shared" si="47"/>
        <v>42944Ε2δ (Ζ)309Sα16</v>
      </c>
      <c r="AJ2900" s="286">
        <v>42944</v>
      </c>
      <c r="AK2900" s="278" t="s">
        <v>1088</v>
      </c>
      <c r="AL2900" s="277">
        <v>309</v>
      </c>
      <c r="AM2900" s="278" t="s">
        <v>349</v>
      </c>
      <c r="AN2900" s="277" t="s">
        <v>906</v>
      </c>
      <c r="AO2900" s="277" t="s">
        <v>1636</v>
      </c>
      <c r="AP2900" s="283">
        <v>7</v>
      </c>
      <c r="AQ2900" s="567">
        <v>2895</v>
      </c>
    </row>
    <row r="2901" spans="35:43" x14ac:dyDescent="0.25">
      <c r="AI2901" s="278" t="str">
        <f t="shared" si="47"/>
        <v>42944Ε2δ (Ζ)309Sκ12</v>
      </c>
      <c r="AJ2901" s="286">
        <v>42944</v>
      </c>
      <c r="AK2901" s="278" t="s">
        <v>1088</v>
      </c>
      <c r="AL2901" s="277">
        <v>309</v>
      </c>
      <c r="AM2901" s="278" t="s">
        <v>349</v>
      </c>
      <c r="AN2901" s="277" t="s">
        <v>906</v>
      </c>
      <c r="AO2901" s="277" t="s">
        <v>1638</v>
      </c>
      <c r="AP2901" s="283">
        <v>9</v>
      </c>
      <c r="AQ2901" s="567">
        <v>2896</v>
      </c>
    </row>
    <row r="2902" spans="35:43" x14ac:dyDescent="0.25">
      <c r="AI2902" s="278" t="str">
        <f t="shared" si="47"/>
        <v>42944Ε2δ (Ζ)309Dκ12</v>
      </c>
      <c r="AJ2902" s="286">
        <v>42944</v>
      </c>
      <c r="AK2902" s="278" t="s">
        <v>1088</v>
      </c>
      <c r="AL2902" s="277">
        <v>309</v>
      </c>
      <c r="AM2902" s="278" t="s">
        <v>349</v>
      </c>
      <c r="AN2902" s="277" t="s">
        <v>913</v>
      </c>
      <c r="AO2902" s="277" t="s">
        <v>1638</v>
      </c>
      <c r="AP2902" s="283">
        <v>17</v>
      </c>
      <c r="AQ2902" s="567">
        <v>2897</v>
      </c>
    </row>
    <row r="2903" spans="35:43" x14ac:dyDescent="0.25">
      <c r="AI2903" s="278" t="str">
        <f t="shared" si="47"/>
        <v>42944Ε2δ (Ζ)310Sα14</v>
      </c>
      <c r="AJ2903" s="286">
        <v>42944</v>
      </c>
      <c r="AK2903" s="278" t="s">
        <v>1088</v>
      </c>
      <c r="AL2903" s="277">
        <v>310</v>
      </c>
      <c r="AM2903" s="278" t="s">
        <v>361</v>
      </c>
      <c r="AN2903" s="277" t="s">
        <v>906</v>
      </c>
      <c r="AO2903" s="277" t="s">
        <v>1635</v>
      </c>
      <c r="AP2903" s="283">
        <v>6</v>
      </c>
      <c r="AQ2903" s="567">
        <v>2893</v>
      </c>
    </row>
    <row r="2904" spans="35:43" x14ac:dyDescent="0.25">
      <c r="AI2904" s="278" t="str">
        <f t="shared" si="47"/>
        <v>42944Ε2δ (Ζ)310Dα14</v>
      </c>
      <c r="AJ2904" s="286">
        <v>42944</v>
      </c>
      <c r="AK2904" s="278" t="s">
        <v>1088</v>
      </c>
      <c r="AL2904" s="277">
        <v>310</v>
      </c>
      <c r="AM2904" s="278" t="s">
        <v>361</v>
      </c>
      <c r="AN2904" s="277" t="s">
        <v>913</v>
      </c>
      <c r="AO2904" s="277" t="s">
        <v>1635</v>
      </c>
      <c r="AP2904" s="283">
        <v>14</v>
      </c>
      <c r="AQ2904" s="567">
        <v>2894</v>
      </c>
    </row>
    <row r="2905" spans="35:43" x14ac:dyDescent="0.25">
      <c r="AI2905" s="278" t="str">
        <f t="shared" si="47"/>
        <v>42944Ε2δ (Ζ)298Sκ14</v>
      </c>
      <c r="AJ2905" s="286">
        <v>42944</v>
      </c>
      <c r="AK2905" s="278" t="s">
        <v>1088</v>
      </c>
      <c r="AL2905" s="277">
        <v>298</v>
      </c>
      <c r="AM2905" s="278" t="s">
        <v>155</v>
      </c>
      <c r="AN2905" s="277" t="s">
        <v>906</v>
      </c>
      <c r="AO2905" s="277" t="s">
        <v>1639</v>
      </c>
      <c r="AP2905" s="283">
        <v>10</v>
      </c>
      <c r="AQ2905" s="567">
        <v>2898</v>
      </c>
    </row>
    <row r="2906" spans="35:43" x14ac:dyDescent="0.25">
      <c r="AI2906" s="278" t="str">
        <f t="shared" si="47"/>
        <v>42944Ε2δ (Ζ)298Dκ14</v>
      </c>
      <c r="AJ2906" s="286">
        <v>42944</v>
      </c>
      <c r="AK2906" s="278" t="s">
        <v>1088</v>
      </c>
      <c r="AL2906" s="277">
        <v>298</v>
      </c>
      <c r="AM2906" s="278" t="s">
        <v>155</v>
      </c>
      <c r="AN2906" s="277" t="s">
        <v>913</v>
      </c>
      <c r="AO2906" s="277" t="s">
        <v>1639</v>
      </c>
      <c r="AP2906" s="283">
        <v>18</v>
      </c>
      <c r="AQ2906" s="567">
        <v>2899</v>
      </c>
    </row>
    <row r="2907" spans="35:43" x14ac:dyDescent="0.25">
      <c r="AI2907" s="278" t="str">
        <f t="shared" si="47"/>
        <v>42944Ε2δ (Ζ)298Sκ16</v>
      </c>
      <c r="AJ2907" s="286">
        <v>42944</v>
      </c>
      <c r="AK2907" s="278" t="s">
        <v>1088</v>
      </c>
      <c r="AL2907" s="277">
        <v>298</v>
      </c>
      <c r="AM2907" s="278" t="s">
        <v>155</v>
      </c>
      <c r="AN2907" s="277" t="s">
        <v>906</v>
      </c>
      <c r="AO2907" s="277" t="s">
        <v>1640</v>
      </c>
      <c r="AP2907" s="283">
        <v>11</v>
      </c>
      <c r="AQ2907" s="567">
        <v>2900</v>
      </c>
    </row>
    <row r="2908" spans="35:43" x14ac:dyDescent="0.25">
      <c r="AI2908" s="278" t="str">
        <f t="shared" si="47"/>
        <v>42944Ε2δ (Ζ)298Dκ16</v>
      </c>
      <c r="AJ2908" s="286">
        <v>42944</v>
      </c>
      <c r="AK2908" s="278" t="s">
        <v>1088</v>
      </c>
      <c r="AL2908" s="277">
        <v>298</v>
      </c>
      <c r="AM2908" s="278" t="s">
        <v>155</v>
      </c>
      <c r="AN2908" s="277" t="s">
        <v>913</v>
      </c>
      <c r="AO2908" s="277" t="s">
        <v>1640</v>
      </c>
      <c r="AP2908" s="283">
        <v>19</v>
      </c>
      <c r="AQ2908" s="567">
        <v>2901</v>
      </c>
    </row>
    <row r="2909" spans="35:43" x14ac:dyDescent="0.25">
      <c r="AI2909" s="278" t="str">
        <f t="shared" si="47"/>
        <v>42944Ε2δ (ΣΤ)261Sα12</v>
      </c>
      <c r="AJ2909" s="286">
        <v>42944</v>
      </c>
      <c r="AK2909" s="278" t="s">
        <v>998</v>
      </c>
      <c r="AL2909" s="277">
        <v>261</v>
      </c>
      <c r="AM2909" s="278" t="s">
        <v>145</v>
      </c>
      <c r="AN2909" s="277" t="s">
        <v>906</v>
      </c>
      <c r="AO2909" s="277" t="s">
        <v>1634</v>
      </c>
      <c r="AP2909" s="283">
        <v>5</v>
      </c>
      <c r="AQ2909" s="567">
        <v>2902</v>
      </c>
    </row>
    <row r="2910" spans="35:43" x14ac:dyDescent="0.25">
      <c r="AI2910" s="278" t="str">
        <f t="shared" si="47"/>
        <v>42944Ε2δ (ΣΤ)261Dα12</v>
      </c>
      <c r="AJ2910" s="286">
        <v>42944</v>
      </c>
      <c r="AK2910" s="278" t="s">
        <v>998</v>
      </c>
      <c r="AL2910" s="277">
        <v>261</v>
      </c>
      <c r="AM2910" s="278" t="s">
        <v>145</v>
      </c>
      <c r="AN2910" s="277" t="s">
        <v>913</v>
      </c>
      <c r="AO2910" s="277" t="s">
        <v>1634</v>
      </c>
      <c r="AP2910" s="283">
        <v>13</v>
      </c>
      <c r="AQ2910" s="567">
        <v>2903</v>
      </c>
    </row>
    <row r="2911" spans="35:43" x14ac:dyDescent="0.25">
      <c r="AI2911" s="278" t="str">
        <f t="shared" si="47"/>
        <v>42944Ε2δ (ΣΤ)261Sα14</v>
      </c>
      <c r="AJ2911" s="286">
        <v>42944</v>
      </c>
      <c r="AK2911" s="278" t="s">
        <v>998</v>
      </c>
      <c r="AL2911" s="277">
        <v>261</v>
      </c>
      <c r="AM2911" s="278" t="s">
        <v>145</v>
      </c>
      <c r="AN2911" s="277" t="s">
        <v>906</v>
      </c>
      <c r="AO2911" s="277" t="s">
        <v>1635</v>
      </c>
      <c r="AP2911" s="283">
        <v>6</v>
      </c>
      <c r="AQ2911" s="567">
        <v>2904</v>
      </c>
    </row>
    <row r="2912" spans="35:43" x14ac:dyDescent="0.25">
      <c r="AI2912" s="278" t="str">
        <f t="shared" si="47"/>
        <v>42944Ε2δ (ΣΤ)261Dα14</v>
      </c>
      <c r="AJ2912" s="286">
        <v>42944</v>
      </c>
      <c r="AK2912" s="278" t="s">
        <v>998</v>
      </c>
      <c r="AL2912" s="277">
        <v>261</v>
      </c>
      <c r="AM2912" s="278" t="s">
        <v>145</v>
      </c>
      <c r="AN2912" s="277" t="s">
        <v>913</v>
      </c>
      <c r="AO2912" s="277" t="s">
        <v>1635</v>
      </c>
      <c r="AP2912" s="283">
        <v>14</v>
      </c>
      <c r="AQ2912" s="567">
        <v>2905</v>
      </c>
    </row>
    <row r="2913" spans="35:43" x14ac:dyDescent="0.25">
      <c r="AI2913" s="278" t="str">
        <f t="shared" si="47"/>
        <v>42944Ε2δ (ΣΤ)261Sα16</v>
      </c>
      <c r="AJ2913" s="286">
        <v>42944</v>
      </c>
      <c r="AK2913" s="278" t="s">
        <v>998</v>
      </c>
      <c r="AL2913" s="277">
        <v>261</v>
      </c>
      <c r="AM2913" s="278" t="s">
        <v>145</v>
      </c>
      <c r="AN2913" s="277" t="s">
        <v>906</v>
      </c>
      <c r="AO2913" s="277" t="s">
        <v>1636</v>
      </c>
      <c r="AP2913" s="283">
        <v>7</v>
      </c>
      <c r="AQ2913" s="567">
        <v>2906</v>
      </c>
    </row>
    <row r="2914" spans="35:43" x14ac:dyDescent="0.25">
      <c r="AI2914" s="278" t="str">
        <f t="shared" si="47"/>
        <v>42944Ε2δ (ΣΤ)261Dα16</v>
      </c>
      <c r="AJ2914" s="286">
        <v>42944</v>
      </c>
      <c r="AK2914" s="278" t="s">
        <v>998</v>
      </c>
      <c r="AL2914" s="277">
        <v>261</v>
      </c>
      <c r="AM2914" s="278" t="s">
        <v>145</v>
      </c>
      <c r="AN2914" s="277" t="s">
        <v>913</v>
      </c>
      <c r="AO2914" s="277" t="s">
        <v>1636</v>
      </c>
      <c r="AP2914" s="283">
        <v>15</v>
      </c>
      <c r="AQ2914" s="567">
        <v>2907</v>
      </c>
    </row>
    <row r="2915" spans="35:43" x14ac:dyDescent="0.25">
      <c r="AI2915" s="278" t="str">
        <f t="shared" si="47"/>
        <v>42944Ε2δ (ΣΤ)261Sκ12</v>
      </c>
      <c r="AJ2915" s="286">
        <v>42944</v>
      </c>
      <c r="AK2915" s="278" t="s">
        <v>998</v>
      </c>
      <c r="AL2915" s="277">
        <v>261</v>
      </c>
      <c r="AM2915" s="278" t="s">
        <v>145</v>
      </c>
      <c r="AN2915" s="277" t="s">
        <v>906</v>
      </c>
      <c r="AO2915" s="277" t="s">
        <v>1638</v>
      </c>
      <c r="AP2915" s="283">
        <v>9</v>
      </c>
      <c r="AQ2915" s="567">
        <v>2908</v>
      </c>
    </row>
    <row r="2916" spans="35:43" x14ac:dyDescent="0.25">
      <c r="AI2916" s="278" t="str">
        <f t="shared" si="47"/>
        <v>42944Ε2δ (ΣΤ)261Dκ12</v>
      </c>
      <c r="AJ2916" s="286">
        <v>42944</v>
      </c>
      <c r="AK2916" s="278" t="s">
        <v>998</v>
      </c>
      <c r="AL2916" s="277">
        <v>261</v>
      </c>
      <c r="AM2916" s="278" t="s">
        <v>145</v>
      </c>
      <c r="AN2916" s="277" t="s">
        <v>913</v>
      </c>
      <c r="AO2916" s="277" t="s">
        <v>1638</v>
      </c>
      <c r="AP2916" s="283">
        <v>17</v>
      </c>
      <c r="AQ2916" s="567">
        <v>2909</v>
      </c>
    </row>
    <row r="2917" spans="35:43" x14ac:dyDescent="0.25">
      <c r="AI2917" s="278" t="str">
        <f t="shared" si="47"/>
        <v>42944Ε2δ (ΣΤ)261Sκ14</v>
      </c>
      <c r="AJ2917" s="286">
        <v>42944</v>
      </c>
      <c r="AK2917" s="278" t="s">
        <v>998</v>
      </c>
      <c r="AL2917" s="277">
        <v>261</v>
      </c>
      <c r="AM2917" s="278" t="s">
        <v>145</v>
      </c>
      <c r="AN2917" s="277" t="s">
        <v>906</v>
      </c>
      <c r="AO2917" s="277" t="s">
        <v>1639</v>
      </c>
      <c r="AP2917" s="283">
        <v>10</v>
      </c>
      <c r="AQ2917" s="567">
        <v>2910</v>
      </c>
    </row>
    <row r="2918" spans="35:43" x14ac:dyDescent="0.25">
      <c r="AI2918" s="278" t="str">
        <f t="shared" si="47"/>
        <v>42944Ε2δ (ΣΤ)261Dκ14</v>
      </c>
      <c r="AJ2918" s="286">
        <v>42944</v>
      </c>
      <c r="AK2918" s="278" t="s">
        <v>998</v>
      </c>
      <c r="AL2918" s="277">
        <v>261</v>
      </c>
      <c r="AM2918" s="278" t="s">
        <v>145</v>
      </c>
      <c r="AN2918" s="277" t="s">
        <v>913</v>
      </c>
      <c r="AO2918" s="277" t="s">
        <v>1639</v>
      </c>
      <c r="AP2918" s="283">
        <v>18</v>
      </c>
      <c r="AQ2918" s="567">
        <v>2911</v>
      </c>
    </row>
    <row r="2919" spans="35:43" x14ac:dyDescent="0.25">
      <c r="AI2919" s="278" t="str">
        <f t="shared" si="47"/>
        <v>42944Ε2δ (ΣΤ)261Sκ16</v>
      </c>
      <c r="AJ2919" s="286">
        <v>42944</v>
      </c>
      <c r="AK2919" s="278" t="s">
        <v>998</v>
      </c>
      <c r="AL2919" s="277">
        <v>261</v>
      </c>
      <c r="AM2919" s="278" t="s">
        <v>145</v>
      </c>
      <c r="AN2919" s="277" t="s">
        <v>906</v>
      </c>
      <c r="AO2919" s="277" t="s">
        <v>1640</v>
      </c>
      <c r="AP2919" s="283">
        <v>11</v>
      </c>
      <c r="AQ2919" s="567">
        <v>2912</v>
      </c>
    </row>
    <row r="2920" spans="35:43" x14ac:dyDescent="0.25">
      <c r="AI2920" s="278" t="str">
        <f t="shared" si="47"/>
        <v>42944Ε2δ (ΣΤ)261Dκ16</v>
      </c>
      <c r="AJ2920" s="286">
        <v>42944</v>
      </c>
      <c r="AK2920" s="278" t="s">
        <v>998</v>
      </c>
      <c r="AL2920" s="277">
        <v>261</v>
      </c>
      <c r="AM2920" s="278" t="s">
        <v>145</v>
      </c>
      <c r="AN2920" s="277" t="s">
        <v>913</v>
      </c>
      <c r="AO2920" s="277" t="s">
        <v>1640</v>
      </c>
      <c r="AP2920" s="283">
        <v>19</v>
      </c>
      <c r="AQ2920" s="567">
        <v>2913</v>
      </c>
    </row>
    <row r="2921" spans="35:43" x14ac:dyDescent="0.25">
      <c r="AI2921" s="278" t="str">
        <f t="shared" si="47"/>
        <v>42947TE (40 LBS MULLER)15Sκ16</v>
      </c>
      <c r="AJ2921" s="286">
        <v>42947</v>
      </c>
      <c r="AK2921" s="278" t="s">
        <v>1319</v>
      </c>
      <c r="AL2921" s="277">
        <v>15</v>
      </c>
      <c r="AM2921" s="278" t="s">
        <v>1699</v>
      </c>
      <c r="AN2921" s="277" t="s">
        <v>906</v>
      </c>
      <c r="AO2921" s="277" t="s">
        <v>1640</v>
      </c>
      <c r="AP2921" s="283">
        <v>11</v>
      </c>
      <c r="AQ2921" s="567">
        <v>2914</v>
      </c>
    </row>
    <row r="2922" spans="35:43" x14ac:dyDescent="0.25">
      <c r="AI2922" s="278" t="str">
        <f t="shared" si="47"/>
        <v>42947TE (CRNA REKA)15Sα16</v>
      </c>
      <c r="AJ2922" s="286">
        <v>42947</v>
      </c>
      <c r="AK2922" s="278" t="s">
        <v>1146</v>
      </c>
      <c r="AL2922" s="277">
        <v>15</v>
      </c>
      <c r="AM2922" s="278" t="s">
        <v>1699</v>
      </c>
      <c r="AN2922" s="277" t="s">
        <v>906</v>
      </c>
      <c r="AO2922" s="277" t="s">
        <v>1636</v>
      </c>
      <c r="AP2922" s="283">
        <v>7</v>
      </c>
      <c r="AQ2922" s="567">
        <v>2915</v>
      </c>
    </row>
    <row r="2923" spans="35:43" x14ac:dyDescent="0.25">
      <c r="AI2923" s="278" t="str">
        <f t="shared" si="47"/>
        <v>42947TE (CRNA REKA)15Sκ16</v>
      </c>
      <c r="AJ2923" s="286">
        <v>42947</v>
      </c>
      <c r="AK2923" s="278" t="s">
        <v>1146</v>
      </c>
      <c r="AL2923" s="277">
        <v>15</v>
      </c>
      <c r="AM2923" s="278" t="s">
        <v>1699</v>
      </c>
      <c r="AN2923" s="277" t="s">
        <v>906</v>
      </c>
      <c r="AO2923" s="277" t="s">
        <v>1640</v>
      </c>
      <c r="AP2923" s="283">
        <v>11</v>
      </c>
      <c r="AQ2923" s="567">
        <v>2916</v>
      </c>
    </row>
    <row r="2924" spans="35:43" x14ac:dyDescent="0.25">
      <c r="AI2924" s="278" t="str">
        <f t="shared" si="47"/>
        <v>42947TE (CRNA REKA)15Dκ16</v>
      </c>
      <c r="AJ2924" s="286">
        <v>42947</v>
      </c>
      <c r="AK2924" s="278" t="s">
        <v>1146</v>
      </c>
      <c r="AL2924" s="277">
        <v>15</v>
      </c>
      <c r="AM2924" s="278" t="s">
        <v>1699</v>
      </c>
      <c r="AN2924" s="277" t="s">
        <v>913</v>
      </c>
      <c r="AO2924" s="277" t="s">
        <v>1640</v>
      </c>
      <c r="AP2924" s="283">
        <v>19</v>
      </c>
      <c r="AQ2924" s="567">
        <v>2917</v>
      </c>
    </row>
    <row r="2925" spans="35:43" x14ac:dyDescent="0.25">
      <c r="AI2925" s="278" t="str">
        <f t="shared" si="47"/>
        <v>42979Ε1γ (Ε)250Sα18</v>
      </c>
      <c r="AJ2925" s="286">
        <v>42979</v>
      </c>
      <c r="AK2925" s="278" t="s">
        <v>1156</v>
      </c>
      <c r="AL2925" s="277">
        <v>250</v>
      </c>
      <c r="AM2925" s="278" t="s">
        <v>358</v>
      </c>
      <c r="AN2925" s="277" t="s">
        <v>906</v>
      </c>
      <c r="AO2925" s="277" t="s">
        <v>1637</v>
      </c>
      <c r="AP2925" s="283">
        <v>8</v>
      </c>
      <c r="AQ2925" s="567">
        <v>2918</v>
      </c>
    </row>
    <row r="2926" spans="35:43" x14ac:dyDescent="0.25">
      <c r="AI2926" s="278" t="str">
        <f t="shared" si="47"/>
        <v>42979Ε1γ (Ε)250Sκ18</v>
      </c>
      <c r="AJ2926" s="286">
        <v>42979</v>
      </c>
      <c r="AK2926" s="278" t="s">
        <v>1156</v>
      </c>
      <c r="AL2926" s="277">
        <v>250</v>
      </c>
      <c r="AM2926" s="278" t="s">
        <v>358</v>
      </c>
      <c r="AN2926" s="277" t="s">
        <v>906</v>
      </c>
      <c r="AO2926" s="277" t="s">
        <v>1641</v>
      </c>
      <c r="AP2926" s="283">
        <v>12</v>
      </c>
      <c r="AQ2926" s="567">
        <v>2919</v>
      </c>
    </row>
    <row r="2927" spans="35:43" x14ac:dyDescent="0.25">
      <c r="AI2927" s="278" t="str">
        <f t="shared" si="47"/>
        <v>42979Ε1γ (Ε)250Dα18</v>
      </c>
      <c r="AJ2927" s="286">
        <v>42979</v>
      </c>
      <c r="AK2927" s="278" t="s">
        <v>1156</v>
      </c>
      <c r="AL2927" s="277">
        <v>250</v>
      </c>
      <c r="AM2927" s="278" t="s">
        <v>358</v>
      </c>
      <c r="AN2927" s="277" t="s">
        <v>913</v>
      </c>
      <c r="AO2927" s="277" t="s">
        <v>1637</v>
      </c>
      <c r="AP2927" s="283">
        <v>16</v>
      </c>
      <c r="AQ2927" s="567">
        <v>2920</v>
      </c>
    </row>
    <row r="2928" spans="35:43" x14ac:dyDescent="0.25">
      <c r="AI2928" s="278" t="str">
        <f t="shared" si="47"/>
        <v>42979Ε1γ (Ε)250Dκ18</v>
      </c>
      <c r="AJ2928" s="286">
        <v>42979</v>
      </c>
      <c r="AK2928" s="278" t="s">
        <v>1156</v>
      </c>
      <c r="AL2928" s="277">
        <v>250</v>
      </c>
      <c r="AM2928" s="278" t="s">
        <v>358</v>
      </c>
      <c r="AN2928" s="277" t="s">
        <v>913</v>
      </c>
      <c r="AO2928" s="277" t="s">
        <v>1641</v>
      </c>
      <c r="AP2928" s="283">
        <v>20</v>
      </c>
      <c r="AQ2928" s="567">
        <v>2921</v>
      </c>
    </row>
    <row r="2929" spans="35:43" x14ac:dyDescent="0.25">
      <c r="AI2929" s="278" t="str">
        <f t="shared" si="47"/>
        <v>42979Ε1δ (Ε)245Sα12</v>
      </c>
      <c r="AJ2929" s="286">
        <v>42979</v>
      </c>
      <c r="AK2929" s="278" t="s">
        <v>1010</v>
      </c>
      <c r="AL2929" s="277">
        <v>245</v>
      </c>
      <c r="AM2929" s="278" t="s">
        <v>330</v>
      </c>
      <c r="AN2929" s="277" t="s">
        <v>906</v>
      </c>
      <c r="AO2929" s="277" t="s">
        <v>1634</v>
      </c>
      <c r="AP2929" s="283">
        <v>5</v>
      </c>
      <c r="AQ2929" s="567">
        <v>2922</v>
      </c>
    </row>
    <row r="2930" spans="35:43" x14ac:dyDescent="0.25">
      <c r="AI2930" s="278" t="str">
        <f t="shared" si="47"/>
        <v>42979Ε1δ (Ε)245Sκ12</v>
      </c>
      <c r="AJ2930" s="286">
        <v>42979</v>
      </c>
      <c r="AK2930" s="278" t="s">
        <v>1010</v>
      </c>
      <c r="AL2930" s="277">
        <v>245</v>
      </c>
      <c r="AM2930" s="278" t="s">
        <v>330</v>
      </c>
      <c r="AN2930" s="277" t="s">
        <v>906</v>
      </c>
      <c r="AO2930" s="277" t="s">
        <v>1638</v>
      </c>
      <c r="AP2930" s="283">
        <v>9</v>
      </c>
      <c r="AQ2930" s="567">
        <v>2925</v>
      </c>
    </row>
    <row r="2931" spans="35:43" x14ac:dyDescent="0.25">
      <c r="AI2931" s="278" t="str">
        <f t="shared" si="47"/>
        <v>42979Ε1δ (Ε)245Sκ16</v>
      </c>
      <c r="AJ2931" s="286">
        <v>42979</v>
      </c>
      <c r="AK2931" s="278" t="s">
        <v>1010</v>
      </c>
      <c r="AL2931" s="277">
        <v>245</v>
      </c>
      <c r="AM2931" s="278" t="s">
        <v>330</v>
      </c>
      <c r="AN2931" s="277" t="s">
        <v>906</v>
      </c>
      <c r="AO2931" s="277" t="s">
        <v>1640</v>
      </c>
      <c r="AP2931" s="283">
        <v>11</v>
      </c>
      <c r="AQ2931" s="567">
        <v>2927</v>
      </c>
    </row>
    <row r="2932" spans="35:43" x14ac:dyDescent="0.25">
      <c r="AI2932" s="278" t="str">
        <f t="shared" si="47"/>
        <v>42979Ε1δ (Ε)245Dα12</v>
      </c>
      <c r="AJ2932" s="286">
        <v>42979</v>
      </c>
      <c r="AK2932" s="278" t="s">
        <v>1010</v>
      </c>
      <c r="AL2932" s="277">
        <v>245</v>
      </c>
      <c r="AM2932" s="278" t="s">
        <v>330</v>
      </c>
      <c r="AN2932" s="277" t="s">
        <v>913</v>
      </c>
      <c r="AO2932" s="277" t="s">
        <v>1634</v>
      </c>
      <c r="AP2932" s="283">
        <v>13</v>
      </c>
      <c r="AQ2932" s="567">
        <v>2928</v>
      </c>
    </row>
    <row r="2933" spans="35:43" x14ac:dyDescent="0.25">
      <c r="AI2933" s="278" t="str">
        <f t="shared" si="47"/>
        <v>42979Ε1δ (Ε)245Dκ12</v>
      </c>
      <c r="AJ2933" s="286">
        <v>42979</v>
      </c>
      <c r="AK2933" s="278" t="s">
        <v>1010</v>
      </c>
      <c r="AL2933" s="277">
        <v>245</v>
      </c>
      <c r="AM2933" s="278" t="s">
        <v>330</v>
      </c>
      <c r="AN2933" s="277" t="s">
        <v>913</v>
      </c>
      <c r="AO2933" s="277" t="s">
        <v>1638</v>
      </c>
      <c r="AP2933" s="283">
        <v>17</v>
      </c>
      <c r="AQ2933" s="567">
        <v>2931</v>
      </c>
    </row>
    <row r="2934" spans="35:43" x14ac:dyDescent="0.25">
      <c r="AI2934" s="278" t="str">
        <f t="shared" si="47"/>
        <v>42979Ε1δ (Ε)245Dκ16</v>
      </c>
      <c r="AJ2934" s="286">
        <v>42979</v>
      </c>
      <c r="AK2934" s="278" t="s">
        <v>1010</v>
      </c>
      <c r="AL2934" s="277">
        <v>245</v>
      </c>
      <c r="AM2934" s="278" t="s">
        <v>330</v>
      </c>
      <c r="AN2934" s="277" t="s">
        <v>913</v>
      </c>
      <c r="AO2934" s="277" t="s">
        <v>1640</v>
      </c>
      <c r="AP2934" s="283">
        <v>19</v>
      </c>
      <c r="AQ2934" s="567">
        <v>2933</v>
      </c>
    </row>
    <row r="2935" spans="35:43" x14ac:dyDescent="0.25">
      <c r="AI2935" s="278" t="str">
        <f t="shared" si="47"/>
        <v>42979Ε1δ (Ε)226Sα14</v>
      </c>
      <c r="AJ2935" s="286">
        <v>42979</v>
      </c>
      <c r="AK2935" s="278" t="s">
        <v>1010</v>
      </c>
      <c r="AL2935" s="277">
        <v>226</v>
      </c>
      <c r="AM2935" s="278" t="s">
        <v>232</v>
      </c>
      <c r="AN2935" s="277" t="s">
        <v>906</v>
      </c>
      <c r="AO2935" s="277" t="s">
        <v>1635</v>
      </c>
      <c r="AP2935" s="283">
        <v>6</v>
      </c>
      <c r="AQ2935" s="567">
        <v>2923</v>
      </c>
    </row>
    <row r="2936" spans="35:43" x14ac:dyDescent="0.25">
      <c r="AI2936" s="278" t="str">
        <f t="shared" si="47"/>
        <v>42979Ε1δ (Ε)226Sα16</v>
      </c>
      <c r="AJ2936" s="286">
        <v>42979</v>
      </c>
      <c r="AK2936" s="278" t="s">
        <v>1010</v>
      </c>
      <c r="AL2936" s="277">
        <v>226</v>
      </c>
      <c r="AM2936" s="278" t="s">
        <v>232</v>
      </c>
      <c r="AN2936" s="277" t="s">
        <v>906</v>
      </c>
      <c r="AO2936" s="277" t="s">
        <v>1636</v>
      </c>
      <c r="AP2936" s="283">
        <v>7</v>
      </c>
      <c r="AQ2936" s="567">
        <v>2924</v>
      </c>
    </row>
    <row r="2937" spans="35:43" x14ac:dyDescent="0.25">
      <c r="AI2937" s="278" t="str">
        <f t="shared" si="47"/>
        <v>42979Ε1δ (Ε)226Dα14</v>
      </c>
      <c r="AJ2937" s="286">
        <v>42979</v>
      </c>
      <c r="AK2937" s="278" t="s">
        <v>1010</v>
      </c>
      <c r="AL2937" s="277">
        <v>226</v>
      </c>
      <c r="AM2937" s="278" t="s">
        <v>232</v>
      </c>
      <c r="AN2937" s="277" t="s">
        <v>913</v>
      </c>
      <c r="AO2937" s="277" t="s">
        <v>1635</v>
      </c>
      <c r="AP2937" s="283">
        <v>14</v>
      </c>
      <c r="AQ2937" s="567">
        <v>2929</v>
      </c>
    </row>
    <row r="2938" spans="35:43" x14ac:dyDescent="0.25">
      <c r="AI2938" s="278" t="str">
        <f t="shared" si="47"/>
        <v>42979Ε1δ (Ε)226Dα16</v>
      </c>
      <c r="AJ2938" s="286">
        <v>42979</v>
      </c>
      <c r="AK2938" s="278" t="s">
        <v>1010</v>
      </c>
      <c r="AL2938" s="277">
        <v>226</v>
      </c>
      <c r="AM2938" s="278" t="s">
        <v>232</v>
      </c>
      <c r="AN2938" s="277" t="s">
        <v>913</v>
      </c>
      <c r="AO2938" s="277" t="s">
        <v>1636</v>
      </c>
      <c r="AP2938" s="283">
        <v>15</v>
      </c>
      <c r="AQ2938" s="567">
        <v>2930</v>
      </c>
    </row>
    <row r="2939" spans="35:43" x14ac:dyDescent="0.25">
      <c r="AI2939" s="278" t="str">
        <f t="shared" si="47"/>
        <v>42979Ε1δ (Ε)250Sκ14</v>
      </c>
      <c r="AJ2939" s="286">
        <v>42979</v>
      </c>
      <c r="AK2939" s="278" t="s">
        <v>1010</v>
      </c>
      <c r="AL2939" s="277">
        <v>250</v>
      </c>
      <c r="AM2939" s="278" t="s">
        <v>358</v>
      </c>
      <c r="AN2939" s="277" t="s">
        <v>906</v>
      </c>
      <c r="AO2939" s="277" t="s">
        <v>1639</v>
      </c>
      <c r="AP2939" s="283">
        <v>10</v>
      </c>
      <c r="AQ2939" s="567">
        <v>2926</v>
      </c>
    </row>
    <row r="2940" spans="35:43" x14ac:dyDescent="0.25">
      <c r="AI2940" s="278" t="str">
        <f t="shared" si="47"/>
        <v>42979Ε1δ (Ε)250Dκ14</v>
      </c>
      <c r="AJ2940" s="286">
        <v>42979</v>
      </c>
      <c r="AK2940" s="278" t="s">
        <v>1010</v>
      </c>
      <c r="AL2940" s="277">
        <v>250</v>
      </c>
      <c r="AM2940" s="278" t="s">
        <v>358</v>
      </c>
      <c r="AN2940" s="277" t="s">
        <v>913</v>
      </c>
      <c r="AO2940" s="277" t="s">
        <v>1639</v>
      </c>
      <c r="AP2940" s="283">
        <v>18</v>
      </c>
      <c r="AQ2940" s="567">
        <v>2932</v>
      </c>
    </row>
    <row r="2941" spans="35:43" x14ac:dyDescent="0.25">
      <c r="AI2941" s="278" t="str">
        <f t="shared" si="47"/>
        <v>42979Ε4δ (Ε)226Sα12</v>
      </c>
      <c r="AJ2941" s="286">
        <v>42979</v>
      </c>
      <c r="AK2941" s="278" t="s">
        <v>1320</v>
      </c>
      <c r="AL2941" s="277">
        <v>226</v>
      </c>
      <c r="AM2941" s="278" t="s">
        <v>232</v>
      </c>
      <c r="AN2941" s="277" t="s">
        <v>906</v>
      </c>
      <c r="AO2941" s="277" t="s">
        <v>1634</v>
      </c>
      <c r="AP2941" s="283">
        <v>5</v>
      </c>
      <c r="AQ2941" s="567">
        <v>2934</v>
      </c>
    </row>
    <row r="2942" spans="35:43" x14ac:dyDescent="0.25">
      <c r="AI2942" s="278" t="str">
        <f t="shared" si="47"/>
        <v>42979Ε4δ (Ε)226Sα14</v>
      </c>
      <c r="AJ2942" s="286">
        <v>42979</v>
      </c>
      <c r="AK2942" s="278" t="s">
        <v>1320</v>
      </c>
      <c r="AL2942" s="277">
        <v>226</v>
      </c>
      <c r="AM2942" s="278" t="s">
        <v>232</v>
      </c>
      <c r="AN2942" s="277" t="s">
        <v>906</v>
      </c>
      <c r="AO2942" s="277" t="s">
        <v>1635</v>
      </c>
      <c r="AP2942" s="283">
        <v>6</v>
      </c>
      <c r="AQ2942" s="567">
        <v>2935</v>
      </c>
    </row>
    <row r="2943" spans="35:43" x14ac:dyDescent="0.25">
      <c r="AI2943" s="278" t="str">
        <f t="shared" si="47"/>
        <v>42979Ε4δ (Ε)226Sα16</v>
      </c>
      <c r="AJ2943" s="286">
        <v>42979</v>
      </c>
      <c r="AK2943" s="278" t="s">
        <v>1320</v>
      </c>
      <c r="AL2943" s="277">
        <v>226</v>
      </c>
      <c r="AM2943" s="278" t="s">
        <v>232</v>
      </c>
      <c r="AN2943" s="277" t="s">
        <v>906</v>
      </c>
      <c r="AO2943" s="277" t="s">
        <v>1636</v>
      </c>
      <c r="AP2943" s="283">
        <v>7</v>
      </c>
      <c r="AQ2943" s="567">
        <v>2936</v>
      </c>
    </row>
    <row r="2944" spans="35:43" x14ac:dyDescent="0.25">
      <c r="AI2944" s="278" t="str">
        <f t="shared" si="47"/>
        <v>42979Ε4δ (Ε)226Sκ12</v>
      </c>
      <c r="AJ2944" s="286">
        <v>42979</v>
      </c>
      <c r="AK2944" s="278" t="s">
        <v>1320</v>
      </c>
      <c r="AL2944" s="277">
        <v>226</v>
      </c>
      <c r="AM2944" s="278" t="s">
        <v>232</v>
      </c>
      <c r="AN2944" s="277" t="s">
        <v>906</v>
      </c>
      <c r="AO2944" s="277" t="s">
        <v>1638</v>
      </c>
      <c r="AP2944" s="283">
        <v>9</v>
      </c>
      <c r="AQ2944" s="567">
        <v>2937</v>
      </c>
    </row>
    <row r="2945" spans="35:43" x14ac:dyDescent="0.25">
      <c r="AI2945" s="278" t="str">
        <f t="shared" si="47"/>
        <v>42979Ε4δ (Ε)226Sκ14</v>
      </c>
      <c r="AJ2945" s="286">
        <v>42979</v>
      </c>
      <c r="AK2945" s="278" t="s">
        <v>1320</v>
      </c>
      <c r="AL2945" s="277">
        <v>226</v>
      </c>
      <c r="AM2945" s="278" t="s">
        <v>232</v>
      </c>
      <c r="AN2945" s="277" t="s">
        <v>906</v>
      </c>
      <c r="AO2945" s="277" t="s">
        <v>1639</v>
      </c>
      <c r="AP2945" s="283">
        <v>10</v>
      </c>
      <c r="AQ2945" s="567">
        <v>2938</v>
      </c>
    </row>
    <row r="2946" spans="35:43" x14ac:dyDescent="0.25">
      <c r="AI2946" s="278" t="str">
        <f t="shared" si="47"/>
        <v>42979Ε4δ (Ε)226Sκ16</v>
      </c>
      <c r="AJ2946" s="286">
        <v>42979</v>
      </c>
      <c r="AK2946" s="278" t="s">
        <v>1320</v>
      </c>
      <c r="AL2946" s="277">
        <v>226</v>
      </c>
      <c r="AM2946" s="278" t="s">
        <v>232</v>
      </c>
      <c r="AN2946" s="277" t="s">
        <v>906</v>
      </c>
      <c r="AO2946" s="277" t="s">
        <v>1640</v>
      </c>
      <c r="AP2946" s="283">
        <v>11</v>
      </c>
      <c r="AQ2946" s="567">
        <v>2939</v>
      </c>
    </row>
    <row r="2947" spans="35:43" x14ac:dyDescent="0.25">
      <c r="AI2947" s="278" t="str">
        <f t="shared" ref="AI2947:AI3010" si="48">AJ2947&amp;AK2947&amp;AL2947&amp;AN2947&amp;AO2947</f>
        <v>42954TE (ΟΑ ΚΙΛΚΙΣ)153Sα16</v>
      </c>
      <c r="AJ2947" s="287">
        <v>42954</v>
      </c>
      <c r="AK2947" s="282" t="s">
        <v>989</v>
      </c>
      <c r="AL2947" s="281">
        <v>153</v>
      </c>
      <c r="AM2947" s="282" t="s">
        <v>316</v>
      </c>
      <c r="AN2947" s="283" t="s">
        <v>906</v>
      </c>
      <c r="AO2947" s="283" t="s">
        <v>1636</v>
      </c>
      <c r="AP2947" s="283">
        <v>7</v>
      </c>
      <c r="AQ2947" s="568">
        <v>2940</v>
      </c>
    </row>
    <row r="2948" spans="35:43" x14ac:dyDescent="0.25">
      <c r="AI2948" s="278" t="str">
        <f t="shared" si="48"/>
        <v>42954TE (ΟΑ ΚΙΛΚΙΣ)153Sκ16</v>
      </c>
      <c r="AJ2948" s="287">
        <v>42954</v>
      </c>
      <c r="AK2948" s="282" t="s">
        <v>989</v>
      </c>
      <c r="AL2948" s="281">
        <v>153</v>
      </c>
      <c r="AM2948" s="282" t="s">
        <v>316</v>
      </c>
      <c r="AN2948" s="283" t="s">
        <v>906</v>
      </c>
      <c r="AO2948" s="283" t="s">
        <v>1640</v>
      </c>
      <c r="AP2948" s="283">
        <v>11</v>
      </c>
      <c r="AQ2948" s="568">
        <v>2941</v>
      </c>
    </row>
    <row r="2949" spans="35:43" x14ac:dyDescent="0.25">
      <c r="AI2949" s="278" t="str">
        <f t="shared" si="48"/>
        <v>42954TE (ΟΑ ΚΙΛΚΙΣ)153Dα16</v>
      </c>
      <c r="AJ2949" s="287">
        <v>42954</v>
      </c>
      <c r="AK2949" s="282" t="s">
        <v>989</v>
      </c>
      <c r="AL2949" s="281">
        <v>153</v>
      </c>
      <c r="AM2949" s="282" t="s">
        <v>316</v>
      </c>
      <c r="AN2949" s="283" t="s">
        <v>913</v>
      </c>
      <c r="AO2949" s="283" t="s">
        <v>1636</v>
      </c>
      <c r="AP2949" s="283">
        <v>15</v>
      </c>
      <c r="AQ2949" s="568">
        <v>2942</v>
      </c>
    </row>
    <row r="2950" spans="35:43" x14ac:dyDescent="0.25">
      <c r="AI2950" s="278" t="str">
        <f t="shared" si="48"/>
        <v>42954TE (ΟΑ ΚΙΛΚΙΣ)153Dκ16</v>
      </c>
      <c r="AJ2950" s="287">
        <v>42954</v>
      </c>
      <c r="AK2950" s="282" t="s">
        <v>989</v>
      </c>
      <c r="AL2950" s="281">
        <v>153</v>
      </c>
      <c r="AM2950" s="282" t="s">
        <v>316</v>
      </c>
      <c r="AN2950" s="283" t="s">
        <v>913</v>
      </c>
      <c r="AO2950" s="283" t="s">
        <v>1640</v>
      </c>
      <c r="AP2950" s="283">
        <v>19</v>
      </c>
      <c r="AQ2950" s="568">
        <v>2943</v>
      </c>
    </row>
    <row r="2951" spans="35:43" x14ac:dyDescent="0.25">
      <c r="AI2951" s="278" t="str">
        <f t="shared" si="48"/>
        <v>42954TE (NEOTEL OPEN)15Sκ16</v>
      </c>
      <c r="AJ2951" s="287">
        <v>42954</v>
      </c>
      <c r="AK2951" s="282" t="s">
        <v>1321</v>
      </c>
      <c r="AL2951" s="281">
        <v>15</v>
      </c>
      <c r="AM2951" s="282" t="s">
        <v>1699</v>
      </c>
      <c r="AN2951" s="283" t="s">
        <v>906</v>
      </c>
      <c r="AO2951" s="283" t="s">
        <v>1640</v>
      </c>
      <c r="AP2951" s="283">
        <v>11</v>
      </c>
      <c r="AQ2951" s="568">
        <v>2944</v>
      </c>
    </row>
    <row r="2952" spans="35:43" x14ac:dyDescent="0.25">
      <c r="AI2952" s="278" t="str">
        <f t="shared" si="48"/>
        <v>42954ITF (DEMA CUP)14Dα18</v>
      </c>
      <c r="AJ2952" s="287">
        <v>42954</v>
      </c>
      <c r="AK2952" s="282" t="s">
        <v>1148</v>
      </c>
      <c r="AL2952" s="281">
        <v>14</v>
      </c>
      <c r="AM2952" s="282" t="s">
        <v>908</v>
      </c>
      <c r="AN2952" s="283" t="s">
        <v>913</v>
      </c>
      <c r="AO2952" s="283" t="s">
        <v>1637</v>
      </c>
      <c r="AP2952" s="283">
        <v>16</v>
      </c>
      <c r="AQ2952" s="568">
        <v>2945</v>
      </c>
    </row>
    <row r="2953" spans="35:43" x14ac:dyDescent="0.25">
      <c r="AI2953" s="278" t="str">
        <f t="shared" si="48"/>
        <v>41871Πανελλήνιο349Dανδ</v>
      </c>
      <c r="AJ2953" s="287">
        <v>41871</v>
      </c>
      <c r="AK2953" s="282" t="s">
        <v>566</v>
      </c>
      <c r="AL2953" s="281">
        <v>349</v>
      </c>
      <c r="AM2953" s="282" t="s">
        <v>280</v>
      </c>
      <c r="AN2953" s="283" t="s">
        <v>913</v>
      </c>
      <c r="AO2953" s="283" t="s">
        <v>1735</v>
      </c>
      <c r="AP2953" s="283">
        <v>27</v>
      </c>
      <c r="AQ2953" s="568">
        <v>2946</v>
      </c>
    </row>
    <row r="2954" spans="35:43" x14ac:dyDescent="0.25">
      <c r="AI2954" s="278" t="str">
        <f t="shared" si="48"/>
        <v>41871Πανελλήνιο349Dγυν</v>
      </c>
      <c r="AJ2954" s="287">
        <v>41871</v>
      </c>
      <c r="AK2954" s="282" t="s">
        <v>566</v>
      </c>
      <c r="AL2954" s="281">
        <v>349</v>
      </c>
      <c r="AM2954" s="282" t="s">
        <v>280</v>
      </c>
      <c r="AN2954" s="283" t="s">
        <v>913</v>
      </c>
      <c r="AO2954" s="283" t="s">
        <v>1736</v>
      </c>
      <c r="AP2954" s="283">
        <v>28</v>
      </c>
      <c r="AQ2954" s="568">
        <v>2947</v>
      </c>
    </row>
    <row r="2955" spans="35:43" x14ac:dyDescent="0.25">
      <c r="AI2955" s="278" t="str">
        <f t="shared" si="48"/>
        <v>42095Πανελλήνιο349Sανδ</v>
      </c>
      <c r="AJ2955" s="502">
        <v>42095</v>
      </c>
      <c r="AK2955" s="282" t="s">
        <v>566</v>
      </c>
      <c r="AL2955" s="281">
        <v>349</v>
      </c>
      <c r="AM2955" s="282" t="s">
        <v>280</v>
      </c>
      <c r="AN2955" s="283" t="s">
        <v>906</v>
      </c>
      <c r="AO2955" s="283" t="s">
        <v>1735</v>
      </c>
      <c r="AP2955" s="283">
        <v>25</v>
      </c>
      <c r="AQ2955" s="568">
        <v>2948</v>
      </c>
    </row>
    <row r="2956" spans="35:43" x14ac:dyDescent="0.25">
      <c r="AI2956" s="278" t="str">
        <f t="shared" si="48"/>
        <v>42095Πανελλήνιο349Sγυν</v>
      </c>
      <c r="AJ2956" s="502">
        <v>42095</v>
      </c>
      <c r="AK2956" s="282" t="s">
        <v>566</v>
      </c>
      <c r="AL2956" s="281">
        <v>349</v>
      </c>
      <c r="AM2956" s="282" t="s">
        <v>280</v>
      </c>
      <c r="AN2956" s="283" t="s">
        <v>906</v>
      </c>
      <c r="AO2956" s="283" t="s">
        <v>1736</v>
      </c>
      <c r="AP2956" s="283">
        <v>26</v>
      </c>
      <c r="AQ2956" s="568">
        <v>2949</v>
      </c>
    </row>
    <row r="2957" spans="35:43" x14ac:dyDescent="0.25">
      <c r="AI2957" s="278" t="str">
        <f t="shared" si="48"/>
        <v>42095Πανελλήνιο349Dγυν</v>
      </c>
      <c r="AJ2957" s="502">
        <v>42095</v>
      </c>
      <c r="AK2957" s="282" t="s">
        <v>566</v>
      </c>
      <c r="AL2957" s="281">
        <v>349</v>
      </c>
      <c r="AM2957" s="282" t="s">
        <v>280</v>
      </c>
      <c r="AN2957" s="283" t="s">
        <v>913</v>
      </c>
      <c r="AO2957" s="283" t="s">
        <v>1736</v>
      </c>
      <c r="AP2957" s="283">
        <v>28</v>
      </c>
      <c r="AQ2957" s="568">
        <v>2950</v>
      </c>
    </row>
    <row r="2958" spans="35:43" x14ac:dyDescent="0.25">
      <c r="AI2958" s="278" t="str">
        <f t="shared" si="48"/>
        <v>42095Open Παύλεια (ΣΤ)286Dανδ</v>
      </c>
      <c r="AJ2958" s="502">
        <v>42095</v>
      </c>
      <c r="AK2958" s="282" t="s">
        <v>1642</v>
      </c>
      <c r="AL2958" s="281">
        <v>286</v>
      </c>
      <c r="AM2958" s="282" t="s">
        <v>317</v>
      </c>
      <c r="AN2958" s="283" t="s">
        <v>913</v>
      </c>
      <c r="AO2958" s="283" t="s">
        <v>1735</v>
      </c>
      <c r="AP2958" s="283">
        <v>27</v>
      </c>
      <c r="AQ2958" s="568">
        <v>2951</v>
      </c>
    </row>
    <row r="2959" spans="35:43" x14ac:dyDescent="0.25">
      <c r="AI2959" s="278" t="str">
        <f t="shared" si="48"/>
        <v>42168Open Παύλεια (ΣΤ)286Sανδ</v>
      </c>
      <c r="AJ2959" s="502">
        <v>42168</v>
      </c>
      <c r="AK2959" s="500" t="s">
        <v>1642</v>
      </c>
      <c r="AL2959" s="501">
        <v>286</v>
      </c>
      <c r="AM2959" s="500" t="s">
        <v>317</v>
      </c>
      <c r="AN2959" s="501" t="s">
        <v>906</v>
      </c>
      <c r="AO2959" s="501" t="s">
        <v>1735</v>
      </c>
      <c r="AP2959" s="283">
        <v>25</v>
      </c>
      <c r="AQ2959" s="568">
        <v>2952</v>
      </c>
    </row>
    <row r="2960" spans="35:43" x14ac:dyDescent="0.25">
      <c r="AI2960" s="278" t="str">
        <f t="shared" si="48"/>
        <v>42280Open Ορφέας (Ε)225Sανδ</v>
      </c>
      <c r="AJ2960" s="502">
        <v>42280</v>
      </c>
      <c r="AK2960" s="500" t="s">
        <v>1643</v>
      </c>
      <c r="AL2960" s="501">
        <v>225</v>
      </c>
      <c r="AM2960" s="500" t="s">
        <v>224</v>
      </c>
      <c r="AN2960" s="501" t="s">
        <v>906</v>
      </c>
      <c r="AO2960" s="501" t="s">
        <v>1735</v>
      </c>
      <c r="AP2960" s="283">
        <v>25</v>
      </c>
      <c r="AQ2960" s="568">
        <v>2953</v>
      </c>
    </row>
    <row r="2961" spans="35:43" x14ac:dyDescent="0.25">
      <c r="AI2961" s="278" t="str">
        <f t="shared" si="48"/>
        <v>42441Open Χανιά (Ζ)310Sανδ</v>
      </c>
      <c r="AJ2961" s="286">
        <v>42441</v>
      </c>
      <c r="AK2961" s="278" t="s">
        <v>1644</v>
      </c>
      <c r="AL2961" s="277">
        <v>310</v>
      </c>
      <c r="AM2961" s="278" t="s">
        <v>361</v>
      </c>
      <c r="AN2961" s="277" t="s">
        <v>906</v>
      </c>
      <c r="AO2961" s="277" t="s">
        <v>1735</v>
      </c>
      <c r="AP2961" s="283">
        <v>25</v>
      </c>
      <c r="AQ2961" s="567">
        <v>2954</v>
      </c>
    </row>
    <row r="2962" spans="35:43" x14ac:dyDescent="0.25">
      <c r="AI2962" s="278" t="str">
        <f t="shared" si="48"/>
        <v>42441Open Χανιά (Ζ)310Dανδ</v>
      </c>
      <c r="AJ2962" s="286">
        <v>42441</v>
      </c>
      <c r="AK2962" s="278" t="s">
        <v>1644</v>
      </c>
      <c r="AL2962" s="277">
        <v>310</v>
      </c>
      <c r="AM2962" s="278" t="s">
        <v>361</v>
      </c>
      <c r="AN2962" s="277" t="s">
        <v>913</v>
      </c>
      <c r="AO2962" s="277" t="s">
        <v>1735</v>
      </c>
      <c r="AP2962" s="283">
        <v>27</v>
      </c>
      <c r="AQ2962" s="567">
        <v>2955</v>
      </c>
    </row>
    <row r="2963" spans="35:43" x14ac:dyDescent="0.25">
      <c r="AI2963" s="278" t="str">
        <f t="shared" si="48"/>
        <v>42496ITF (6/5/16)14Sανδ</v>
      </c>
      <c r="AJ2963" s="287">
        <v>42496</v>
      </c>
      <c r="AK2963" s="274" t="s">
        <v>1645</v>
      </c>
      <c r="AL2963" s="569">
        <v>14</v>
      </c>
      <c r="AM2963" s="570" t="s">
        <v>908</v>
      </c>
      <c r="AN2963" s="283" t="s">
        <v>906</v>
      </c>
      <c r="AO2963" s="283" t="s">
        <v>1735</v>
      </c>
      <c r="AP2963" s="283">
        <v>25</v>
      </c>
      <c r="AQ2963" s="567">
        <v>2956</v>
      </c>
    </row>
    <row r="2964" spans="35:43" x14ac:dyDescent="0.25">
      <c r="AI2964" s="278" t="str">
        <f t="shared" si="48"/>
        <v>42496ITF (6/5/16)14Dανδ</v>
      </c>
      <c r="AJ2964" s="287">
        <v>42496</v>
      </c>
      <c r="AK2964" s="282" t="s">
        <v>1645</v>
      </c>
      <c r="AL2964" s="281">
        <v>14</v>
      </c>
      <c r="AM2964" s="282" t="s">
        <v>908</v>
      </c>
      <c r="AN2964" s="283" t="s">
        <v>913</v>
      </c>
      <c r="AO2964" s="283" t="s">
        <v>1735</v>
      </c>
      <c r="AP2964" s="283">
        <v>27</v>
      </c>
      <c r="AQ2964" s="567">
        <v>2957</v>
      </c>
    </row>
    <row r="2965" spans="35:43" x14ac:dyDescent="0.25">
      <c r="AI2965" s="278" t="str">
        <f t="shared" si="48"/>
        <v>42496ITF (6/5/16)14Sγυν</v>
      </c>
      <c r="AJ2965" s="287">
        <v>42496</v>
      </c>
      <c r="AK2965" s="282" t="s">
        <v>1645</v>
      </c>
      <c r="AL2965" s="281">
        <v>14</v>
      </c>
      <c r="AM2965" s="282" t="s">
        <v>908</v>
      </c>
      <c r="AN2965" s="283" t="s">
        <v>906</v>
      </c>
      <c r="AO2965" s="283" t="s">
        <v>1736</v>
      </c>
      <c r="AP2965" s="283">
        <v>26</v>
      </c>
      <c r="AQ2965" s="567">
        <v>2958</v>
      </c>
    </row>
    <row r="2966" spans="35:43" x14ac:dyDescent="0.25">
      <c r="AI2966" s="278" t="str">
        <f t="shared" si="48"/>
        <v>42496ITF (6/5/16)14Dγυν</v>
      </c>
      <c r="AJ2966" s="287">
        <v>42496</v>
      </c>
      <c r="AK2966" s="282" t="s">
        <v>1645</v>
      </c>
      <c r="AL2966" s="281">
        <v>14</v>
      </c>
      <c r="AM2966" s="282" t="s">
        <v>908</v>
      </c>
      <c r="AN2966" s="283" t="s">
        <v>913</v>
      </c>
      <c r="AO2966" s="283" t="s">
        <v>1736</v>
      </c>
      <c r="AP2966" s="283">
        <v>28</v>
      </c>
      <c r="AQ2966" s="567">
        <v>2959</v>
      </c>
    </row>
    <row r="2967" spans="35:43" x14ac:dyDescent="0.25">
      <c r="AI2967" s="278" t="str">
        <f t="shared" si="48"/>
        <v>42532Open Παύλεια (ΣΤ)286Sανδ</v>
      </c>
      <c r="AJ2967" s="287">
        <v>42532</v>
      </c>
      <c r="AK2967" s="282" t="s">
        <v>1642</v>
      </c>
      <c r="AL2967" s="281">
        <v>286</v>
      </c>
      <c r="AM2967" s="282" t="s">
        <v>317</v>
      </c>
      <c r="AN2967" s="283" t="s">
        <v>906</v>
      </c>
      <c r="AO2967" s="283" t="s">
        <v>1735</v>
      </c>
      <c r="AP2967" s="283">
        <v>25</v>
      </c>
      <c r="AQ2967" s="567">
        <v>2960</v>
      </c>
    </row>
    <row r="2968" spans="35:43" x14ac:dyDescent="0.25">
      <c r="AI2968" s="278" t="str">
        <f t="shared" si="48"/>
        <v>42540Πανελλήνιο349Sανδ</v>
      </c>
      <c r="AJ2968" s="287">
        <v>42540</v>
      </c>
      <c r="AK2968" s="282" t="s">
        <v>566</v>
      </c>
      <c r="AL2968" s="281">
        <v>349</v>
      </c>
      <c r="AM2968" s="282" t="s">
        <v>280</v>
      </c>
      <c r="AN2968" s="283" t="s">
        <v>906</v>
      </c>
      <c r="AO2968" s="283" t="s">
        <v>1735</v>
      </c>
      <c r="AP2968" s="283">
        <v>25</v>
      </c>
      <c r="AQ2968" s="567">
        <v>2961</v>
      </c>
    </row>
    <row r="2969" spans="35:43" x14ac:dyDescent="0.25">
      <c r="AI2969" s="278" t="str">
        <f t="shared" si="48"/>
        <v>42540Πανελλήνιο349Dανδ</v>
      </c>
      <c r="AJ2969" s="286">
        <v>42540</v>
      </c>
      <c r="AK2969" s="278" t="s">
        <v>566</v>
      </c>
      <c r="AL2969" s="277">
        <v>349</v>
      </c>
      <c r="AM2969" s="278" t="s">
        <v>280</v>
      </c>
      <c r="AN2969" s="277" t="s">
        <v>913</v>
      </c>
      <c r="AO2969" s="277" t="s">
        <v>1735</v>
      </c>
      <c r="AP2969" s="283">
        <v>27</v>
      </c>
      <c r="AQ2969" s="567">
        <v>2962</v>
      </c>
    </row>
    <row r="2970" spans="35:43" x14ac:dyDescent="0.25">
      <c r="AI2970" s="278" t="str">
        <f t="shared" si="48"/>
        <v>42540Πανελλήνιο349Sγυν</v>
      </c>
      <c r="AJ2970" s="286">
        <v>42540</v>
      </c>
      <c r="AK2970" s="278" t="s">
        <v>566</v>
      </c>
      <c r="AL2970" s="277">
        <v>349</v>
      </c>
      <c r="AM2970" s="278" t="s">
        <v>280</v>
      </c>
      <c r="AN2970" s="277" t="s">
        <v>906</v>
      </c>
      <c r="AO2970" s="277" t="s">
        <v>1736</v>
      </c>
      <c r="AP2970" s="283">
        <v>26</v>
      </c>
      <c r="AQ2970" s="567">
        <v>2963</v>
      </c>
    </row>
    <row r="2971" spans="35:43" x14ac:dyDescent="0.25">
      <c r="AI2971" s="278" t="str">
        <f t="shared" si="48"/>
        <v>42540Πανελλήνιο349Dγυν</v>
      </c>
      <c r="AJ2971" s="286">
        <v>42540</v>
      </c>
      <c r="AK2971" s="278" t="s">
        <v>566</v>
      </c>
      <c r="AL2971" s="277">
        <v>349</v>
      </c>
      <c r="AM2971" s="278" t="s">
        <v>280</v>
      </c>
      <c r="AN2971" s="277" t="s">
        <v>913</v>
      </c>
      <c r="AO2971" s="277" t="s">
        <v>1736</v>
      </c>
      <c r="AP2971" s="283">
        <v>28</v>
      </c>
      <c r="AQ2971" s="567">
        <v>2964</v>
      </c>
    </row>
    <row r="2972" spans="35:43" x14ac:dyDescent="0.25">
      <c r="AI2972" s="278" t="str">
        <f t="shared" si="48"/>
        <v>42549ITF (28/6/16)14Sανδ</v>
      </c>
      <c r="AJ2972" s="286">
        <v>42549</v>
      </c>
      <c r="AK2972" s="278" t="s">
        <v>1646</v>
      </c>
      <c r="AL2972" s="277">
        <v>14</v>
      </c>
      <c r="AM2972" s="278" t="s">
        <v>908</v>
      </c>
      <c r="AN2972" s="277" t="s">
        <v>906</v>
      </c>
      <c r="AO2972" s="277" t="s">
        <v>1735</v>
      </c>
      <c r="AP2972" s="283">
        <v>25</v>
      </c>
      <c r="AQ2972" s="567">
        <v>2965</v>
      </c>
    </row>
    <row r="2973" spans="35:43" x14ac:dyDescent="0.25">
      <c r="AI2973" s="278" t="str">
        <f t="shared" si="48"/>
        <v>42549ITF (28/6/16)14Dανδ</v>
      </c>
      <c r="AJ2973" s="286">
        <v>42549</v>
      </c>
      <c r="AK2973" s="278" t="s">
        <v>1646</v>
      </c>
      <c r="AL2973" s="277">
        <v>14</v>
      </c>
      <c r="AM2973" s="278" t="s">
        <v>908</v>
      </c>
      <c r="AN2973" s="277" t="s">
        <v>913</v>
      </c>
      <c r="AO2973" s="277" t="s">
        <v>1735</v>
      </c>
      <c r="AP2973" s="283">
        <v>27</v>
      </c>
      <c r="AQ2973" s="567">
        <v>2966</v>
      </c>
    </row>
    <row r="2974" spans="35:43" x14ac:dyDescent="0.25">
      <c r="AI2974" s="278" t="str">
        <f t="shared" si="48"/>
        <v>42549ITF (28/6/16)14Sγυν</v>
      </c>
      <c r="AJ2974" s="286">
        <v>42549</v>
      </c>
      <c r="AK2974" s="278" t="s">
        <v>1646</v>
      </c>
      <c r="AL2974" s="277">
        <v>14</v>
      </c>
      <c r="AM2974" s="278" t="s">
        <v>908</v>
      </c>
      <c r="AN2974" s="277" t="s">
        <v>906</v>
      </c>
      <c r="AO2974" s="277" t="s">
        <v>1736</v>
      </c>
      <c r="AP2974" s="283">
        <v>26</v>
      </c>
      <c r="AQ2974" s="567">
        <v>2967</v>
      </c>
    </row>
    <row r="2975" spans="35:43" x14ac:dyDescent="0.25">
      <c r="AI2975" s="278" t="str">
        <f t="shared" si="48"/>
        <v>42549ITF (28/6/16)14Dγυν</v>
      </c>
      <c r="AJ2975" s="286">
        <v>42549</v>
      </c>
      <c r="AK2975" s="278" t="s">
        <v>1646</v>
      </c>
      <c r="AL2975" s="277">
        <v>14</v>
      </c>
      <c r="AM2975" s="278" t="s">
        <v>908</v>
      </c>
      <c r="AN2975" s="277" t="s">
        <v>913</v>
      </c>
      <c r="AO2975" s="277" t="s">
        <v>1736</v>
      </c>
      <c r="AP2975" s="283">
        <v>28</v>
      </c>
      <c r="AQ2975" s="567">
        <v>2968</v>
      </c>
    </row>
    <row r="2976" spans="35:43" x14ac:dyDescent="0.25">
      <c r="AI2976" s="278" t="str">
        <f t="shared" si="48"/>
        <v>42627Open Κεφαλονιά (ΣΤ)279Sανδ</v>
      </c>
      <c r="AJ2976" s="286">
        <v>42627</v>
      </c>
      <c r="AK2976" s="278" t="s">
        <v>1647</v>
      </c>
      <c r="AL2976" s="277">
        <v>279</v>
      </c>
      <c r="AM2976" s="278" t="s">
        <v>267</v>
      </c>
      <c r="AN2976" s="277" t="s">
        <v>906</v>
      </c>
      <c r="AO2976" s="277" t="s">
        <v>1735</v>
      </c>
      <c r="AP2976" s="283">
        <v>25</v>
      </c>
      <c r="AQ2976" s="567">
        <v>2969</v>
      </c>
    </row>
    <row r="2977" spans="35:43" x14ac:dyDescent="0.25">
      <c r="AI2977" s="278" t="str">
        <f t="shared" si="48"/>
        <v>42627Open Κεφαλονιά (ΣΤ)279Dανδ</v>
      </c>
      <c r="AJ2977" s="286">
        <v>42627</v>
      </c>
      <c r="AK2977" s="278" t="s">
        <v>1647</v>
      </c>
      <c r="AL2977" s="277">
        <v>279</v>
      </c>
      <c r="AM2977" s="278" t="s">
        <v>267</v>
      </c>
      <c r="AN2977" s="277" t="s">
        <v>913</v>
      </c>
      <c r="AO2977" s="277" t="s">
        <v>1735</v>
      </c>
      <c r="AP2977" s="283">
        <v>27</v>
      </c>
      <c r="AQ2977" s="567">
        <v>2970</v>
      </c>
    </row>
    <row r="2978" spans="35:43" x14ac:dyDescent="0.25">
      <c r="AI2978" s="278" t="str">
        <f t="shared" si="48"/>
        <v>42648ITF (5/10/16)14Sανδ</v>
      </c>
      <c r="AJ2978" s="286">
        <v>42648</v>
      </c>
      <c r="AK2978" s="278" t="s">
        <v>1648</v>
      </c>
      <c r="AL2978" s="277">
        <v>14</v>
      </c>
      <c r="AM2978" s="278" t="s">
        <v>908</v>
      </c>
      <c r="AN2978" s="277" t="s">
        <v>906</v>
      </c>
      <c r="AO2978" s="277" t="s">
        <v>1735</v>
      </c>
      <c r="AP2978" s="283">
        <v>25</v>
      </c>
      <c r="AQ2978" s="567">
        <v>2971</v>
      </c>
    </row>
    <row r="2979" spans="35:43" x14ac:dyDescent="0.25">
      <c r="AI2979" s="278" t="str">
        <f t="shared" si="48"/>
        <v>42648ITF (5/10/16)14Dανδ</v>
      </c>
      <c r="AJ2979" s="286">
        <v>42648</v>
      </c>
      <c r="AK2979" s="278" t="s">
        <v>1648</v>
      </c>
      <c r="AL2979" s="277">
        <v>14</v>
      </c>
      <c r="AM2979" s="278" t="s">
        <v>908</v>
      </c>
      <c r="AN2979" s="277" t="s">
        <v>913</v>
      </c>
      <c r="AO2979" s="277" t="s">
        <v>1735</v>
      </c>
      <c r="AP2979" s="283">
        <v>27</v>
      </c>
      <c r="AQ2979" s="567">
        <v>2972</v>
      </c>
    </row>
    <row r="2980" spans="35:43" x14ac:dyDescent="0.25">
      <c r="AI2980" s="278" t="str">
        <f t="shared" si="48"/>
        <v>42648ITF (5/10/16)14Sγυν</v>
      </c>
      <c r="AJ2980" s="286">
        <v>42648</v>
      </c>
      <c r="AK2980" s="278" t="s">
        <v>1648</v>
      </c>
      <c r="AL2980" s="277">
        <v>14</v>
      </c>
      <c r="AM2980" s="278" t="s">
        <v>908</v>
      </c>
      <c r="AN2980" s="277" t="s">
        <v>906</v>
      </c>
      <c r="AO2980" s="277" t="s">
        <v>1736</v>
      </c>
      <c r="AP2980" s="283">
        <v>26</v>
      </c>
      <c r="AQ2980" s="567">
        <v>2973</v>
      </c>
    </row>
    <row r="2981" spans="35:43" x14ac:dyDescent="0.25">
      <c r="AI2981" s="278" t="str">
        <f t="shared" si="48"/>
        <v>42648ITF (5/10/16)14Dγυν</v>
      </c>
      <c r="AJ2981" s="286">
        <v>42648</v>
      </c>
      <c r="AK2981" s="278" t="s">
        <v>1648</v>
      </c>
      <c r="AL2981" s="277">
        <v>14</v>
      </c>
      <c r="AM2981" s="278" t="s">
        <v>908</v>
      </c>
      <c r="AN2981" s="277" t="s">
        <v>913</v>
      </c>
      <c r="AO2981" s="277" t="s">
        <v>1736</v>
      </c>
      <c r="AP2981" s="283">
        <v>28</v>
      </c>
      <c r="AQ2981" s="567">
        <v>2974</v>
      </c>
    </row>
    <row r="2982" spans="35:43" x14ac:dyDescent="0.25">
      <c r="AI2982" s="278" t="str">
        <f t="shared" si="48"/>
        <v>42655ITF (12/10/16)14Sανδ</v>
      </c>
      <c r="AJ2982" s="286">
        <v>42655</v>
      </c>
      <c r="AK2982" s="278" t="s">
        <v>1649</v>
      </c>
      <c r="AL2982" s="277">
        <v>14</v>
      </c>
      <c r="AM2982" s="278" t="s">
        <v>908</v>
      </c>
      <c r="AN2982" s="277" t="s">
        <v>906</v>
      </c>
      <c r="AO2982" s="277" t="s">
        <v>1735</v>
      </c>
      <c r="AP2982" s="283">
        <v>25</v>
      </c>
      <c r="AQ2982" s="567">
        <v>2975</v>
      </c>
    </row>
    <row r="2983" spans="35:43" x14ac:dyDescent="0.25">
      <c r="AI2983" s="278" t="str">
        <f t="shared" si="48"/>
        <v>42655ITF (12/10/16)14Dανδ</v>
      </c>
      <c r="AJ2983" s="286">
        <v>42655</v>
      </c>
      <c r="AK2983" s="278" t="s">
        <v>1649</v>
      </c>
      <c r="AL2983" s="277">
        <v>14</v>
      </c>
      <c r="AM2983" s="278" t="s">
        <v>908</v>
      </c>
      <c r="AN2983" s="277" t="s">
        <v>913</v>
      </c>
      <c r="AO2983" s="277" t="s">
        <v>1735</v>
      </c>
      <c r="AP2983" s="283">
        <v>27</v>
      </c>
      <c r="AQ2983" s="567">
        <v>2976</v>
      </c>
    </row>
    <row r="2984" spans="35:43" x14ac:dyDescent="0.25">
      <c r="AI2984" s="278" t="str">
        <f t="shared" si="48"/>
        <v>42655ITF (12/10/16)14Sγυν</v>
      </c>
      <c r="AJ2984" s="286">
        <v>42655</v>
      </c>
      <c r="AK2984" s="278" t="s">
        <v>1649</v>
      </c>
      <c r="AL2984" s="277">
        <v>14</v>
      </c>
      <c r="AM2984" s="278" t="s">
        <v>908</v>
      </c>
      <c r="AN2984" s="277" t="s">
        <v>906</v>
      </c>
      <c r="AO2984" s="277" t="s">
        <v>1736</v>
      </c>
      <c r="AP2984" s="283">
        <v>26</v>
      </c>
      <c r="AQ2984" s="567">
        <v>2977</v>
      </c>
    </row>
    <row r="2985" spans="35:43" x14ac:dyDescent="0.25">
      <c r="AI2985" s="278" t="str">
        <f t="shared" si="48"/>
        <v>42655ITF (12/10/16)14Dγυν</v>
      </c>
      <c r="AJ2985" s="286">
        <v>42655</v>
      </c>
      <c r="AK2985" s="278" t="s">
        <v>1649</v>
      </c>
      <c r="AL2985" s="277">
        <v>14</v>
      </c>
      <c r="AM2985" s="278" t="s">
        <v>908</v>
      </c>
      <c r="AN2985" s="277" t="s">
        <v>913</v>
      </c>
      <c r="AO2985" s="277" t="s">
        <v>1736</v>
      </c>
      <c r="AP2985" s="283">
        <v>28</v>
      </c>
      <c r="AQ2985" s="567">
        <v>2978</v>
      </c>
    </row>
    <row r="2986" spans="35:43" x14ac:dyDescent="0.25">
      <c r="AI2986" s="278" t="str">
        <f t="shared" si="48"/>
        <v>42748ITF (13/1/17)14Sανδ</v>
      </c>
      <c r="AJ2986" s="286">
        <v>42748</v>
      </c>
      <c r="AK2986" s="278" t="s">
        <v>1650</v>
      </c>
      <c r="AL2986" s="277">
        <v>14</v>
      </c>
      <c r="AM2986" s="278" t="s">
        <v>908</v>
      </c>
      <c r="AN2986" s="277" t="s">
        <v>906</v>
      </c>
      <c r="AO2986" s="277" t="s">
        <v>1735</v>
      </c>
      <c r="AP2986" s="283">
        <v>25</v>
      </c>
      <c r="AQ2986" s="567">
        <v>2979</v>
      </c>
    </row>
    <row r="2987" spans="35:43" x14ac:dyDescent="0.25">
      <c r="AI2987" s="278" t="str">
        <f t="shared" si="48"/>
        <v>42748ITF (13/1/17)14Dανδ</v>
      </c>
      <c r="AJ2987" s="286">
        <v>42748</v>
      </c>
      <c r="AK2987" s="278" t="s">
        <v>1650</v>
      </c>
      <c r="AL2987" s="277">
        <v>14</v>
      </c>
      <c r="AM2987" s="278" t="s">
        <v>908</v>
      </c>
      <c r="AN2987" s="277" t="s">
        <v>913</v>
      </c>
      <c r="AO2987" s="277" t="s">
        <v>1735</v>
      </c>
      <c r="AP2987" s="283">
        <v>27</v>
      </c>
      <c r="AQ2987" s="567">
        <v>2980</v>
      </c>
    </row>
    <row r="2988" spans="35:43" x14ac:dyDescent="0.25">
      <c r="AI2988" s="278" t="str">
        <f t="shared" si="48"/>
        <v>42748ITF (13/1/17)14Sγυν</v>
      </c>
      <c r="AJ2988" s="286">
        <v>42748</v>
      </c>
      <c r="AK2988" s="278" t="s">
        <v>1650</v>
      </c>
      <c r="AL2988" s="277">
        <v>14</v>
      </c>
      <c r="AM2988" s="278" t="s">
        <v>908</v>
      </c>
      <c r="AN2988" s="277" t="s">
        <v>906</v>
      </c>
      <c r="AO2988" s="277" t="s">
        <v>1736</v>
      </c>
      <c r="AP2988" s="283">
        <v>26</v>
      </c>
      <c r="AQ2988" s="567">
        <v>2981</v>
      </c>
    </row>
    <row r="2989" spans="35:43" x14ac:dyDescent="0.25">
      <c r="AI2989" s="278" t="str">
        <f t="shared" si="48"/>
        <v>42748ITF (13/1/17)14Dγυν</v>
      </c>
      <c r="AJ2989" s="286">
        <v>42748</v>
      </c>
      <c r="AK2989" s="278" t="s">
        <v>1650</v>
      </c>
      <c r="AL2989" s="277">
        <v>14</v>
      </c>
      <c r="AM2989" s="278" t="s">
        <v>908</v>
      </c>
      <c r="AN2989" s="277" t="s">
        <v>913</v>
      </c>
      <c r="AO2989" s="277" t="s">
        <v>1736</v>
      </c>
      <c r="AP2989" s="283">
        <v>28</v>
      </c>
      <c r="AQ2989" s="567">
        <v>2982</v>
      </c>
    </row>
    <row r="2990" spans="35:43" x14ac:dyDescent="0.25">
      <c r="AI2990" s="278" t="str">
        <f t="shared" si="48"/>
        <v>42836ITF (11/4/17)14Sανδ</v>
      </c>
      <c r="AJ2990" s="286">
        <v>42836</v>
      </c>
      <c r="AK2990" s="278" t="s">
        <v>1651</v>
      </c>
      <c r="AL2990" s="277">
        <v>14</v>
      </c>
      <c r="AM2990" s="278" t="s">
        <v>908</v>
      </c>
      <c r="AN2990" s="277" t="s">
        <v>906</v>
      </c>
      <c r="AO2990" s="277" t="s">
        <v>1735</v>
      </c>
      <c r="AP2990" s="283">
        <v>25</v>
      </c>
      <c r="AQ2990" s="567">
        <v>2983</v>
      </c>
    </row>
    <row r="2991" spans="35:43" x14ac:dyDescent="0.25">
      <c r="AI2991" s="278" t="str">
        <f t="shared" si="48"/>
        <v>42836ITF (11/4/17)14Dανδ</v>
      </c>
      <c r="AJ2991" s="286">
        <v>42836</v>
      </c>
      <c r="AK2991" s="278" t="s">
        <v>1651</v>
      </c>
      <c r="AL2991" s="277">
        <v>14</v>
      </c>
      <c r="AM2991" s="278" t="s">
        <v>908</v>
      </c>
      <c r="AN2991" s="277" t="s">
        <v>913</v>
      </c>
      <c r="AO2991" s="277" t="s">
        <v>1735</v>
      </c>
      <c r="AP2991" s="283">
        <v>27</v>
      </c>
      <c r="AQ2991" s="567">
        <v>2984</v>
      </c>
    </row>
    <row r="2992" spans="35:43" x14ac:dyDescent="0.25">
      <c r="AI2992" s="278" t="str">
        <f t="shared" si="48"/>
        <v>42836ITF (11/4/17)14Sγυν</v>
      </c>
      <c r="AJ2992" s="286">
        <v>42836</v>
      </c>
      <c r="AK2992" s="278" t="s">
        <v>1651</v>
      </c>
      <c r="AL2992" s="277">
        <v>14</v>
      </c>
      <c r="AM2992" s="278" t="s">
        <v>908</v>
      </c>
      <c r="AN2992" s="277" t="s">
        <v>906</v>
      </c>
      <c r="AO2992" s="277" t="s">
        <v>1736</v>
      </c>
      <c r="AP2992" s="283">
        <v>26</v>
      </c>
      <c r="AQ2992" s="567">
        <v>2985</v>
      </c>
    </row>
    <row r="2993" spans="35:43" x14ac:dyDescent="0.25">
      <c r="AI2993" s="278" t="str">
        <f t="shared" si="48"/>
        <v>42836ITF (11/4/17)14Dγυν</v>
      </c>
      <c r="AJ2993" s="286">
        <v>42836</v>
      </c>
      <c r="AK2993" s="278" t="s">
        <v>1651</v>
      </c>
      <c r="AL2993" s="277">
        <v>14</v>
      </c>
      <c r="AM2993" s="278" t="s">
        <v>908</v>
      </c>
      <c r="AN2993" s="277" t="s">
        <v>913</v>
      </c>
      <c r="AO2993" s="277" t="s">
        <v>1736</v>
      </c>
      <c r="AP2993" s="283">
        <v>28</v>
      </c>
      <c r="AQ2993" s="567">
        <v>2986</v>
      </c>
    </row>
    <row r="2994" spans="35:43" x14ac:dyDescent="0.25">
      <c r="AI2994" s="278" t="str">
        <f t="shared" si="48"/>
        <v>42858Open Ροδιακός (Θ)404Sανδ</v>
      </c>
      <c r="AJ2994" s="286">
        <v>42858</v>
      </c>
      <c r="AK2994" s="278" t="s">
        <v>1652</v>
      </c>
      <c r="AL2994" s="277">
        <v>404</v>
      </c>
      <c r="AM2994" s="278" t="s">
        <v>375</v>
      </c>
      <c r="AN2994" s="277" t="s">
        <v>906</v>
      </c>
      <c r="AO2994" s="277" t="s">
        <v>1735</v>
      </c>
      <c r="AP2994" s="283">
        <v>25</v>
      </c>
      <c r="AQ2994" s="567">
        <v>2987</v>
      </c>
    </row>
    <row r="2995" spans="35:43" x14ac:dyDescent="0.25">
      <c r="AI2995" s="278" t="str">
        <f t="shared" si="48"/>
        <v>42858Open Ροδιακός (Θ)404Dανδ</v>
      </c>
      <c r="AJ2995" s="286">
        <v>42858</v>
      </c>
      <c r="AK2995" s="278" t="s">
        <v>1652</v>
      </c>
      <c r="AL2995" s="277">
        <v>404</v>
      </c>
      <c r="AM2995" s="278" t="s">
        <v>375</v>
      </c>
      <c r="AN2995" s="277" t="s">
        <v>913</v>
      </c>
      <c r="AO2995" s="277" t="s">
        <v>1735</v>
      </c>
      <c r="AP2995" s="283">
        <v>27</v>
      </c>
      <c r="AQ2995" s="567">
        <v>2988</v>
      </c>
    </row>
    <row r="2996" spans="35:43" x14ac:dyDescent="0.25">
      <c r="AI2996" s="278" t="str">
        <f t="shared" si="48"/>
        <v>42870ITF (15/5/17)14Sανδ</v>
      </c>
      <c r="AJ2996" s="286">
        <v>42870</v>
      </c>
      <c r="AK2996" s="278" t="s">
        <v>1653</v>
      </c>
      <c r="AL2996" s="277">
        <v>14</v>
      </c>
      <c r="AM2996" s="278" t="s">
        <v>908</v>
      </c>
      <c r="AN2996" s="277" t="s">
        <v>906</v>
      </c>
      <c r="AO2996" s="277" t="s">
        <v>1735</v>
      </c>
      <c r="AP2996" s="283">
        <v>25</v>
      </c>
      <c r="AQ2996" s="567">
        <v>2989</v>
      </c>
    </row>
    <row r="2997" spans="35:43" x14ac:dyDescent="0.25">
      <c r="AI2997" s="278" t="str">
        <f t="shared" si="48"/>
        <v>42870ITF (15/5/17)14Dανδ</v>
      </c>
      <c r="AJ2997" s="286">
        <v>42870</v>
      </c>
      <c r="AK2997" s="278" t="s">
        <v>1653</v>
      </c>
      <c r="AL2997" s="277">
        <v>14</v>
      </c>
      <c r="AM2997" s="278" t="s">
        <v>908</v>
      </c>
      <c r="AN2997" s="277" t="s">
        <v>913</v>
      </c>
      <c r="AO2997" s="277" t="s">
        <v>1735</v>
      </c>
      <c r="AP2997" s="283">
        <v>27</v>
      </c>
      <c r="AQ2997" s="567">
        <v>2990</v>
      </c>
    </row>
    <row r="2998" spans="35:43" x14ac:dyDescent="0.25">
      <c r="AI2998" s="278" t="str">
        <f t="shared" si="48"/>
        <v>42870ITF (15/5/17)14Sγυν</v>
      </c>
      <c r="AJ2998" s="286">
        <v>42870</v>
      </c>
      <c r="AK2998" s="278" t="s">
        <v>1653</v>
      </c>
      <c r="AL2998" s="277">
        <v>14</v>
      </c>
      <c r="AM2998" s="278" t="s">
        <v>908</v>
      </c>
      <c r="AN2998" s="277" t="s">
        <v>906</v>
      </c>
      <c r="AO2998" s="277" t="s">
        <v>1736</v>
      </c>
      <c r="AP2998" s="283">
        <v>26</v>
      </c>
      <c r="AQ2998" s="567">
        <v>2991</v>
      </c>
    </row>
    <row r="2999" spans="35:43" x14ac:dyDescent="0.25">
      <c r="AI2999" s="278" t="str">
        <f t="shared" si="48"/>
        <v>42870ITF (15/5/17)14Dγυν</v>
      </c>
      <c r="AJ2999" s="286">
        <v>42870</v>
      </c>
      <c r="AK2999" s="278" t="s">
        <v>1653</v>
      </c>
      <c r="AL2999" s="277">
        <v>14</v>
      </c>
      <c r="AM2999" s="278" t="s">
        <v>908</v>
      </c>
      <c r="AN2999" s="277" t="s">
        <v>913</v>
      </c>
      <c r="AO2999" s="277" t="s">
        <v>1736</v>
      </c>
      <c r="AP2999" s="283">
        <v>28</v>
      </c>
      <c r="AQ2999" s="567">
        <v>2992</v>
      </c>
    </row>
    <row r="3000" spans="35:43" x14ac:dyDescent="0.25">
      <c r="AI3000" s="278" t="str">
        <f t="shared" si="48"/>
        <v>42892Open Παύλεια (ΣΤ)286Sανδ</v>
      </c>
      <c r="AJ3000" s="286">
        <v>42892</v>
      </c>
      <c r="AK3000" s="278" t="s">
        <v>1642</v>
      </c>
      <c r="AL3000" s="277">
        <v>286</v>
      </c>
      <c r="AM3000" s="278" t="s">
        <v>317</v>
      </c>
      <c r="AN3000" s="277" t="s">
        <v>906</v>
      </c>
      <c r="AO3000" s="277" t="s">
        <v>1735</v>
      </c>
      <c r="AP3000" s="283">
        <v>25</v>
      </c>
      <c r="AQ3000" s="567">
        <v>2993</v>
      </c>
    </row>
    <row r="3001" spans="35:43" x14ac:dyDescent="0.25">
      <c r="AI3001" s="278" t="str">
        <f t="shared" si="48"/>
        <v>42899ITF (13/6/17)14Sανδ</v>
      </c>
      <c r="AJ3001" s="286">
        <v>42899</v>
      </c>
      <c r="AK3001" s="278" t="s">
        <v>1654</v>
      </c>
      <c r="AL3001" s="277">
        <v>14</v>
      </c>
      <c r="AM3001" s="278" t="s">
        <v>908</v>
      </c>
      <c r="AN3001" s="277" t="s">
        <v>906</v>
      </c>
      <c r="AO3001" s="277" t="s">
        <v>1735</v>
      </c>
      <c r="AP3001" s="283">
        <v>25</v>
      </c>
      <c r="AQ3001" s="567">
        <v>2994</v>
      </c>
    </row>
    <row r="3002" spans="35:43" x14ac:dyDescent="0.25">
      <c r="AI3002" s="278" t="str">
        <f t="shared" si="48"/>
        <v>42899ITF (13/6/17)14Dανδ</v>
      </c>
      <c r="AJ3002" s="286">
        <v>42899</v>
      </c>
      <c r="AK3002" s="278" t="s">
        <v>1654</v>
      </c>
      <c r="AL3002" s="277">
        <v>14</v>
      </c>
      <c r="AM3002" s="278" t="s">
        <v>908</v>
      </c>
      <c r="AN3002" s="277" t="s">
        <v>913</v>
      </c>
      <c r="AO3002" s="277" t="s">
        <v>1735</v>
      </c>
      <c r="AP3002" s="283">
        <v>27</v>
      </c>
      <c r="AQ3002" s="567">
        <v>2995</v>
      </c>
    </row>
    <row r="3003" spans="35:43" x14ac:dyDescent="0.25">
      <c r="AI3003" s="278" t="str">
        <f t="shared" si="48"/>
        <v>42899ITF (13/6/17)14Sγυν</v>
      </c>
      <c r="AJ3003" s="286">
        <v>42899</v>
      </c>
      <c r="AK3003" s="278" t="s">
        <v>1654</v>
      </c>
      <c r="AL3003" s="277">
        <v>14</v>
      </c>
      <c r="AM3003" s="278" t="s">
        <v>908</v>
      </c>
      <c r="AN3003" s="277" t="s">
        <v>906</v>
      </c>
      <c r="AO3003" s="277" t="s">
        <v>1736</v>
      </c>
      <c r="AP3003" s="283">
        <v>26</v>
      </c>
      <c r="AQ3003" s="567">
        <v>2996</v>
      </c>
    </row>
    <row r="3004" spans="35:43" x14ac:dyDescent="0.25">
      <c r="AI3004" s="278" t="str">
        <f t="shared" si="48"/>
        <v>42899ITF (13/6/17)14Dγυν</v>
      </c>
      <c r="AJ3004" s="286">
        <v>42899</v>
      </c>
      <c r="AK3004" s="278" t="s">
        <v>1654</v>
      </c>
      <c r="AL3004" s="277">
        <v>14</v>
      </c>
      <c r="AM3004" s="278" t="s">
        <v>908</v>
      </c>
      <c r="AN3004" s="277" t="s">
        <v>913</v>
      </c>
      <c r="AO3004" s="277" t="s">
        <v>1736</v>
      </c>
      <c r="AP3004" s="283">
        <v>28</v>
      </c>
      <c r="AQ3004" s="567">
        <v>2997</v>
      </c>
    </row>
    <row r="3005" spans="35:43" x14ac:dyDescent="0.25">
      <c r="AI3005" s="278" t="str">
        <f t="shared" si="48"/>
        <v>42905Παν (Η) ΑΓ349Sανδ</v>
      </c>
      <c r="AJ3005" s="286">
        <v>42905</v>
      </c>
      <c r="AK3005" s="278" t="s">
        <v>1667</v>
      </c>
      <c r="AL3005" s="277">
        <v>349</v>
      </c>
      <c r="AM3005" s="278" t="s">
        <v>280</v>
      </c>
      <c r="AN3005" s="277" t="s">
        <v>906</v>
      </c>
      <c r="AO3005" s="277" t="s">
        <v>1735</v>
      </c>
      <c r="AP3005" s="283">
        <v>25</v>
      </c>
      <c r="AQ3005" s="567">
        <v>2998</v>
      </c>
    </row>
    <row r="3006" spans="35:43" x14ac:dyDescent="0.25">
      <c r="AI3006" s="278" t="str">
        <f t="shared" si="48"/>
        <v>42905Παν (Η) ΑΓ349Dανδ</v>
      </c>
      <c r="AJ3006" s="286">
        <v>42905</v>
      </c>
      <c r="AK3006" s="278" t="s">
        <v>1667</v>
      </c>
      <c r="AL3006" s="277">
        <v>349</v>
      </c>
      <c r="AM3006" s="278" t="s">
        <v>280</v>
      </c>
      <c r="AN3006" s="277" t="s">
        <v>913</v>
      </c>
      <c r="AO3006" s="277" t="s">
        <v>1735</v>
      </c>
      <c r="AP3006" s="283">
        <v>27</v>
      </c>
      <c r="AQ3006" s="567">
        <v>2999</v>
      </c>
    </row>
    <row r="3007" spans="35:43" x14ac:dyDescent="0.25">
      <c r="AI3007" s="278" t="str">
        <f t="shared" si="48"/>
        <v>42905Παν (Η) ΑΓ349Sγυν</v>
      </c>
      <c r="AJ3007" s="286">
        <v>42905</v>
      </c>
      <c r="AK3007" s="278" t="s">
        <v>1667</v>
      </c>
      <c r="AL3007" s="277">
        <v>349</v>
      </c>
      <c r="AM3007" s="278" t="s">
        <v>280</v>
      </c>
      <c r="AN3007" s="277" t="s">
        <v>906</v>
      </c>
      <c r="AO3007" s="277" t="s">
        <v>1736</v>
      </c>
      <c r="AP3007" s="283">
        <v>26</v>
      </c>
      <c r="AQ3007" s="567">
        <v>3000</v>
      </c>
    </row>
    <row r="3008" spans="35:43" x14ac:dyDescent="0.25">
      <c r="AI3008" s="278" t="str">
        <f t="shared" si="48"/>
        <v>42905Παν (Η) ΑΓ349Dγυν</v>
      </c>
      <c r="AJ3008" s="286">
        <v>42905</v>
      </c>
      <c r="AK3008" s="278" t="s">
        <v>1667</v>
      </c>
      <c r="AL3008" s="277">
        <v>349</v>
      </c>
      <c r="AM3008" s="278" t="s">
        <v>280</v>
      </c>
      <c r="AN3008" s="277" t="s">
        <v>913</v>
      </c>
      <c r="AO3008" s="277" t="s">
        <v>1736</v>
      </c>
      <c r="AP3008" s="283">
        <v>28</v>
      </c>
      <c r="AQ3008" s="567">
        <v>3001</v>
      </c>
    </row>
    <row r="3009" spans="35:43" x14ac:dyDescent="0.25">
      <c r="AI3009" s="278" t="str">
        <f t="shared" si="48"/>
        <v>42905Παν (Η) ΑΓ349Dμαγ</v>
      </c>
      <c r="AJ3009" s="286">
        <v>42905</v>
      </c>
      <c r="AK3009" s="278" t="s">
        <v>1667</v>
      </c>
      <c r="AL3009" s="277">
        <v>349</v>
      </c>
      <c r="AM3009" s="278" t="s">
        <v>280</v>
      </c>
      <c r="AN3009" s="277" t="s">
        <v>913</v>
      </c>
      <c r="AO3009" s="277" t="s">
        <v>1737</v>
      </c>
      <c r="AP3009" s="283">
        <v>29</v>
      </c>
      <c r="AQ3009" s="567">
        <v>3079</v>
      </c>
    </row>
    <row r="3010" spans="35:43" x14ac:dyDescent="0.25">
      <c r="AI3010" s="278" t="str">
        <f t="shared" si="48"/>
        <v>42915ITF (29/6/17)14Sανδ</v>
      </c>
      <c r="AJ3010" s="286">
        <v>42915</v>
      </c>
      <c r="AK3010" s="278" t="s">
        <v>1655</v>
      </c>
      <c r="AL3010" s="277">
        <v>14</v>
      </c>
      <c r="AM3010" s="278" t="s">
        <v>908</v>
      </c>
      <c r="AN3010" s="277" t="s">
        <v>906</v>
      </c>
      <c r="AO3010" s="277" t="s">
        <v>1735</v>
      </c>
      <c r="AP3010" s="283">
        <v>25</v>
      </c>
      <c r="AQ3010" s="567">
        <v>3002</v>
      </c>
    </row>
    <row r="3011" spans="35:43" x14ac:dyDescent="0.25">
      <c r="AI3011" s="278" t="str">
        <f t="shared" ref="AI3011:AI3074" si="49">AJ3011&amp;AK3011&amp;AL3011&amp;AN3011&amp;AO3011</f>
        <v>42915ITF (29/6/17)14Dανδ</v>
      </c>
      <c r="AJ3011" s="286">
        <v>42915</v>
      </c>
      <c r="AK3011" s="278" t="s">
        <v>1655</v>
      </c>
      <c r="AL3011" s="277">
        <v>14</v>
      </c>
      <c r="AM3011" s="278" t="s">
        <v>908</v>
      </c>
      <c r="AN3011" s="277" t="s">
        <v>913</v>
      </c>
      <c r="AO3011" s="277" t="s">
        <v>1735</v>
      </c>
      <c r="AP3011" s="283">
        <v>27</v>
      </c>
      <c r="AQ3011" s="567">
        <v>3003</v>
      </c>
    </row>
    <row r="3012" spans="35:43" x14ac:dyDescent="0.25">
      <c r="AI3012" s="278" t="str">
        <f t="shared" si="49"/>
        <v>42915ITF (29/6/17)14Sγυν</v>
      </c>
      <c r="AJ3012" s="286">
        <v>42915</v>
      </c>
      <c r="AK3012" s="278" t="s">
        <v>1655</v>
      </c>
      <c r="AL3012" s="277">
        <v>14</v>
      </c>
      <c r="AM3012" s="278" t="s">
        <v>908</v>
      </c>
      <c r="AN3012" s="277" t="s">
        <v>906</v>
      </c>
      <c r="AO3012" s="277" t="s">
        <v>1736</v>
      </c>
      <c r="AP3012" s="283">
        <v>26</v>
      </c>
      <c r="AQ3012" s="567">
        <v>3004</v>
      </c>
    </row>
    <row r="3013" spans="35:43" x14ac:dyDescent="0.25">
      <c r="AI3013" s="278" t="str">
        <f t="shared" si="49"/>
        <v>42915ITF (29/6/17)14Dγυν</v>
      </c>
      <c r="AJ3013" s="286">
        <v>42915</v>
      </c>
      <c r="AK3013" s="278" t="s">
        <v>1655</v>
      </c>
      <c r="AL3013" s="277">
        <v>14</v>
      </c>
      <c r="AM3013" s="278" t="s">
        <v>908</v>
      </c>
      <c r="AN3013" s="277" t="s">
        <v>913</v>
      </c>
      <c r="AO3013" s="277" t="s">
        <v>1736</v>
      </c>
      <c r="AP3013" s="283">
        <v>28</v>
      </c>
      <c r="AQ3013" s="567">
        <v>3005</v>
      </c>
    </row>
    <row r="3014" spans="35:43" x14ac:dyDescent="0.25">
      <c r="AI3014" s="278" t="str">
        <f t="shared" si="49"/>
        <v>42920Open Πάτρα (ΣΤ)261Sανδ</v>
      </c>
      <c r="AJ3014" s="286">
        <v>42920</v>
      </c>
      <c r="AK3014" s="278" t="s">
        <v>1656</v>
      </c>
      <c r="AL3014" s="277">
        <v>261</v>
      </c>
      <c r="AM3014" s="278" t="s">
        <v>145</v>
      </c>
      <c r="AN3014" s="277" t="s">
        <v>906</v>
      </c>
      <c r="AO3014" s="277" t="s">
        <v>1735</v>
      </c>
      <c r="AP3014" s="283">
        <v>25</v>
      </c>
      <c r="AQ3014" s="567">
        <v>3006</v>
      </c>
    </row>
    <row r="3015" spans="35:43" x14ac:dyDescent="0.25">
      <c r="AI3015" s="278" t="str">
        <f t="shared" si="49"/>
        <v>42920Open Πάτρα (ΣΤ)261Sγυν</v>
      </c>
      <c r="AJ3015" s="286">
        <v>42920</v>
      </c>
      <c r="AK3015" s="278" t="s">
        <v>1656</v>
      </c>
      <c r="AL3015" s="277">
        <v>261</v>
      </c>
      <c r="AM3015" s="278" t="s">
        <v>145</v>
      </c>
      <c r="AN3015" s="277" t="s">
        <v>906</v>
      </c>
      <c r="AO3015" s="277" t="s">
        <v>1736</v>
      </c>
      <c r="AP3015" s="283">
        <v>26</v>
      </c>
      <c r="AQ3015" s="567">
        <v>3007</v>
      </c>
    </row>
    <row r="3016" spans="35:43" x14ac:dyDescent="0.25">
      <c r="AI3016" s="278" t="str">
        <f t="shared" si="49"/>
        <v>42958ITF (11/8/17)14Sανδ</v>
      </c>
      <c r="AJ3016" s="286">
        <v>42958</v>
      </c>
      <c r="AK3016" s="278" t="s">
        <v>1657</v>
      </c>
      <c r="AL3016" s="277">
        <v>14</v>
      </c>
      <c r="AM3016" s="278" t="s">
        <v>908</v>
      </c>
      <c r="AN3016" s="277" t="s">
        <v>906</v>
      </c>
      <c r="AO3016" s="277" t="s">
        <v>1735</v>
      </c>
      <c r="AP3016" s="283">
        <v>25</v>
      </c>
      <c r="AQ3016" s="567">
        <v>3008</v>
      </c>
    </row>
    <row r="3017" spans="35:43" x14ac:dyDescent="0.25">
      <c r="AI3017" s="278" t="str">
        <f t="shared" si="49"/>
        <v>42958ITF (11/8/17)14Dανδ</v>
      </c>
      <c r="AJ3017" s="286">
        <v>42958</v>
      </c>
      <c r="AK3017" s="278" t="s">
        <v>1657</v>
      </c>
      <c r="AL3017" s="277">
        <v>14</v>
      </c>
      <c r="AM3017" s="278" t="s">
        <v>908</v>
      </c>
      <c r="AN3017" s="277" t="s">
        <v>913</v>
      </c>
      <c r="AO3017" s="277" t="s">
        <v>1735</v>
      </c>
      <c r="AP3017" s="283">
        <v>27</v>
      </c>
      <c r="AQ3017" s="567">
        <v>3009</v>
      </c>
    </row>
    <row r="3018" spans="35:43" x14ac:dyDescent="0.25">
      <c r="AI3018" s="278" t="str">
        <f t="shared" si="49"/>
        <v>42958ITF (11/8/17)14Sγυν</v>
      </c>
      <c r="AJ3018" s="286">
        <v>42958</v>
      </c>
      <c r="AK3018" s="278" t="s">
        <v>1657</v>
      </c>
      <c r="AL3018" s="277">
        <v>14</v>
      </c>
      <c r="AM3018" s="278" t="s">
        <v>908</v>
      </c>
      <c r="AN3018" s="277" t="s">
        <v>906</v>
      </c>
      <c r="AO3018" s="277" t="s">
        <v>1736</v>
      </c>
      <c r="AP3018" s="283">
        <v>26</v>
      </c>
      <c r="AQ3018" s="567">
        <v>3010</v>
      </c>
    </row>
    <row r="3019" spans="35:43" x14ac:dyDescent="0.25">
      <c r="AI3019" s="278" t="str">
        <f t="shared" si="49"/>
        <v>42958ITF (11/8/17)14Dγυν</v>
      </c>
      <c r="AJ3019" s="286">
        <v>42958</v>
      </c>
      <c r="AK3019" s="278" t="s">
        <v>1657</v>
      </c>
      <c r="AL3019" s="277">
        <v>14</v>
      </c>
      <c r="AM3019" s="278" t="s">
        <v>908</v>
      </c>
      <c r="AN3019" s="277" t="s">
        <v>913</v>
      </c>
      <c r="AO3019" s="277" t="s">
        <v>1736</v>
      </c>
      <c r="AP3019" s="283">
        <v>28</v>
      </c>
      <c r="AQ3019" s="567">
        <v>3011</v>
      </c>
    </row>
    <row r="3020" spans="35:43" x14ac:dyDescent="0.25">
      <c r="AI3020" s="278" t="str">
        <f t="shared" si="49"/>
        <v>42940TE (EUROPEAN CHAMP)15Sα16</v>
      </c>
      <c r="AJ3020" s="286">
        <v>42940</v>
      </c>
      <c r="AK3020" s="278" t="s">
        <v>1318</v>
      </c>
      <c r="AL3020" s="277">
        <v>15</v>
      </c>
      <c r="AM3020" s="278" t="s">
        <v>1699</v>
      </c>
      <c r="AN3020" s="277" t="s">
        <v>906</v>
      </c>
      <c r="AO3020" s="277" t="s">
        <v>1636</v>
      </c>
      <c r="AP3020" s="283">
        <v>7</v>
      </c>
      <c r="AQ3020" s="567">
        <v>3012</v>
      </c>
    </row>
    <row r="3021" spans="35:43" x14ac:dyDescent="0.25">
      <c r="AI3021" s="278" t="str">
        <f t="shared" si="49"/>
        <v>42954TE (NEOTEL OPEN)15Sα16</v>
      </c>
      <c r="AJ3021" s="286">
        <v>42954</v>
      </c>
      <c r="AK3021" s="278" t="s">
        <v>1321</v>
      </c>
      <c r="AL3021" s="277">
        <v>15</v>
      </c>
      <c r="AM3021" s="278" t="s">
        <v>1699</v>
      </c>
      <c r="AN3021" s="277" t="s">
        <v>906</v>
      </c>
      <c r="AO3021" s="277" t="s">
        <v>1636</v>
      </c>
      <c r="AP3021" s="283">
        <v>7</v>
      </c>
      <c r="AQ3021" s="567">
        <v>3013</v>
      </c>
    </row>
    <row r="3022" spans="35:43" x14ac:dyDescent="0.25">
      <c r="AI3022" s="278" t="str">
        <f t="shared" si="49"/>
        <v>42961ITF (JUG OPEN)14Sα18</v>
      </c>
      <c r="AJ3022" s="286">
        <v>42961</v>
      </c>
      <c r="AK3022" s="278" t="s">
        <v>1149</v>
      </c>
      <c r="AL3022" s="277">
        <v>14</v>
      </c>
      <c r="AM3022" s="278" t="s">
        <v>908</v>
      </c>
      <c r="AN3022" s="277" t="s">
        <v>906</v>
      </c>
      <c r="AO3022" s="277" t="s">
        <v>1637</v>
      </c>
      <c r="AP3022" s="283">
        <v>8</v>
      </c>
      <c r="AQ3022" s="567">
        <v>3014</v>
      </c>
    </row>
    <row r="3023" spans="35:43" x14ac:dyDescent="0.25">
      <c r="AI3023" s="278" t="str">
        <f t="shared" si="49"/>
        <v>42961ITF (JUG OPEN)14Dα18</v>
      </c>
      <c r="AJ3023" s="286">
        <v>42961</v>
      </c>
      <c r="AK3023" s="278" t="s">
        <v>1149</v>
      </c>
      <c r="AL3023" s="277">
        <v>14</v>
      </c>
      <c r="AM3023" s="278" t="s">
        <v>908</v>
      </c>
      <c r="AN3023" s="277" t="s">
        <v>913</v>
      </c>
      <c r="AO3023" s="277" t="s">
        <v>1637</v>
      </c>
      <c r="AP3023" s="283">
        <v>16</v>
      </c>
      <c r="AQ3023" s="567">
        <v>3015</v>
      </c>
    </row>
    <row r="3024" spans="35:43" x14ac:dyDescent="0.25">
      <c r="AI3024" s="278" t="str">
        <f t="shared" si="49"/>
        <v>42961TE (ΟΑ ΚΟΥΦΑΛΙΩΝ)154Sα16</v>
      </c>
      <c r="AJ3024" s="286">
        <v>42961</v>
      </c>
      <c r="AK3024" s="278" t="s">
        <v>992</v>
      </c>
      <c r="AL3024" s="277">
        <v>154</v>
      </c>
      <c r="AM3024" s="278" t="s">
        <v>578</v>
      </c>
      <c r="AN3024" s="277" t="s">
        <v>906</v>
      </c>
      <c r="AO3024" s="277" t="s">
        <v>1636</v>
      </c>
      <c r="AP3024" s="283">
        <v>7</v>
      </c>
      <c r="AQ3024" s="567">
        <v>3016</v>
      </c>
    </row>
    <row r="3025" spans="35:43" x14ac:dyDescent="0.25">
      <c r="AI3025" s="278" t="str">
        <f t="shared" si="49"/>
        <v>42961TE (ΟΑ ΚΟΥΦΑΛΙΩΝ)154Dα16</v>
      </c>
      <c r="AJ3025" s="286">
        <v>42961</v>
      </c>
      <c r="AK3025" s="278" t="s">
        <v>992</v>
      </c>
      <c r="AL3025" s="277">
        <v>154</v>
      </c>
      <c r="AM3025" s="278" t="s">
        <v>578</v>
      </c>
      <c r="AN3025" s="277" t="s">
        <v>913</v>
      </c>
      <c r="AO3025" s="277" t="s">
        <v>1636</v>
      </c>
      <c r="AP3025" s="283">
        <v>15</v>
      </c>
      <c r="AQ3025" s="567">
        <v>3017</v>
      </c>
    </row>
    <row r="3026" spans="35:43" x14ac:dyDescent="0.25">
      <c r="AI3026" s="278" t="str">
        <f t="shared" si="49"/>
        <v>42961TE (ΟΑ ΚΟΥΦΑΛΙΩΝ)154Sκ16</v>
      </c>
      <c r="AJ3026" s="286">
        <v>42961</v>
      </c>
      <c r="AK3026" s="278" t="s">
        <v>992</v>
      </c>
      <c r="AL3026" s="277">
        <v>154</v>
      </c>
      <c r="AM3026" s="278" t="s">
        <v>578</v>
      </c>
      <c r="AN3026" s="277" t="s">
        <v>906</v>
      </c>
      <c r="AO3026" s="277" t="s">
        <v>1640</v>
      </c>
      <c r="AP3026" s="283">
        <v>11</v>
      </c>
      <c r="AQ3026" s="567">
        <v>3018</v>
      </c>
    </row>
    <row r="3027" spans="35:43" x14ac:dyDescent="0.25">
      <c r="AI3027" s="278" t="str">
        <f t="shared" si="49"/>
        <v>42961TE (ΟΑ ΚΟΥΦΑΛΙΩΝ)154Dκ16</v>
      </c>
      <c r="AJ3027" s="286">
        <v>42961</v>
      </c>
      <c r="AK3027" s="278" t="s">
        <v>992</v>
      </c>
      <c r="AL3027" s="277">
        <v>154</v>
      </c>
      <c r="AM3027" s="278" t="s">
        <v>578</v>
      </c>
      <c r="AN3027" s="277" t="s">
        <v>913</v>
      </c>
      <c r="AO3027" s="277" t="s">
        <v>1640</v>
      </c>
      <c r="AP3027" s="283">
        <v>19</v>
      </c>
      <c r="AQ3027" s="567">
        <v>3019</v>
      </c>
    </row>
    <row r="3028" spans="35:43" x14ac:dyDescent="0.25">
      <c r="AI3028" s="278" t="str">
        <f t="shared" si="49"/>
        <v>42968TE (ΟΑ ΑΡΙΔΑΙΑΣ)185Sα16</v>
      </c>
      <c r="AJ3028" s="286">
        <v>42968</v>
      </c>
      <c r="AK3028" s="278" t="s">
        <v>994</v>
      </c>
      <c r="AL3028" s="277">
        <v>185</v>
      </c>
      <c r="AM3028" s="278" t="s">
        <v>289</v>
      </c>
      <c r="AN3028" s="277" t="s">
        <v>906</v>
      </c>
      <c r="AO3028" s="277" t="s">
        <v>1636</v>
      </c>
      <c r="AP3028" s="283">
        <v>7</v>
      </c>
      <c r="AQ3028" s="567">
        <v>3020</v>
      </c>
    </row>
    <row r="3029" spans="35:43" x14ac:dyDescent="0.25">
      <c r="AI3029" s="278" t="str">
        <f t="shared" si="49"/>
        <v>42968TE (ΟΑ ΑΡΙΔΑΙΑΣ)185Dα16</v>
      </c>
      <c r="AJ3029" s="286">
        <v>42968</v>
      </c>
      <c r="AK3029" s="278" t="s">
        <v>994</v>
      </c>
      <c r="AL3029" s="277">
        <v>185</v>
      </c>
      <c r="AM3029" s="278" t="s">
        <v>289</v>
      </c>
      <c r="AN3029" s="277" t="s">
        <v>913</v>
      </c>
      <c r="AO3029" s="277" t="s">
        <v>1636</v>
      </c>
      <c r="AP3029" s="283">
        <v>15</v>
      </c>
      <c r="AQ3029" s="567">
        <v>3021</v>
      </c>
    </row>
    <row r="3030" spans="35:43" x14ac:dyDescent="0.25">
      <c r="AI3030" s="278" t="str">
        <f t="shared" si="49"/>
        <v>42968TE (ΟΑ ΑΡΙΔΑΙΑΣ)185Sκ16</v>
      </c>
      <c r="AJ3030" s="286">
        <v>42968</v>
      </c>
      <c r="AK3030" s="278" t="s">
        <v>994</v>
      </c>
      <c r="AL3030" s="277">
        <v>185</v>
      </c>
      <c r="AM3030" s="278" t="s">
        <v>289</v>
      </c>
      <c r="AN3030" s="277" t="s">
        <v>906</v>
      </c>
      <c r="AO3030" s="277" t="s">
        <v>1640</v>
      </c>
      <c r="AP3030" s="283">
        <v>11</v>
      </c>
      <c r="AQ3030" s="567">
        <v>3022</v>
      </c>
    </row>
    <row r="3031" spans="35:43" x14ac:dyDescent="0.25">
      <c r="AI3031" s="278" t="str">
        <f t="shared" si="49"/>
        <v>42968TE (ΟΑ ΑΡΙΔΑΙΑΣ)185Dκ16</v>
      </c>
      <c r="AJ3031" s="286">
        <v>42968</v>
      </c>
      <c r="AK3031" s="278" t="s">
        <v>994</v>
      </c>
      <c r="AL3031" s="277">
        <v>185</v>
      </c>
      <c r="AM3031" s="278" t="s">
        <v>289</v>
      </c>
      <c r="AN3031" s="277" t="s">
        <v>913</v>
      </c>
      <c r="AO3031" s="277" t="s">
        <v>1640</v>
      </c>
      <c r="AP3031" s="283">
        <v>19</v>
      </c>
      <c r="AQ3031" s="567">
        <v>3023</v>
      </c>
    </row>
    <row r="3032" spans="35:43" x14ac:dyDescent="0.25">
      <c r="AI3032" s="278" t="str">
        <f t="shared" si="49"/>
        <v>43013Ε1ε (Γ)195Sα12</v>
      </c>
      <c r="AJ3032" s="286">
        <v>43013</v>
      </c>
      <c r="AK3032" s="278" t="s">
        <v>1658</v>
      </c>
      <c r="AL3032" s="277">
        <v>195</v>
      </c>
      <c r="AM3032" s="278" t="s">
        <v>341</v>
      </c>
      <c r="AN3032" s="277" t="s">
        <v>906</v>
      </c>
      <c r="AO3032" s="277" t="s">
        <v>1634</v>
      </c>
      <c r="AP3032" s="283">
        <v>5</v>
      </c>
      <c r="AQ3032" s="567">
        <v>3024</v>
      </c>
    </row>
    <row r="3033" spans="35:43" x14ac:dyDescent="0.25">
      <c r="AI3033" s="278" t="str">
        <f t="shared" si="49"/>
        <v>43013Ε1ε (Γ)195Dα12</v>
      </c>
      <c r="AJ3033" s="286">
        <v>43013</v>
      </c>
      <c r="AK3033" s="278" t="s">
        <v>1658</v>
      </c>
      <c r="AL3033" s="277">
        <v>195</v>
      </c>
      <c r="AM3033" s="278" t="s">
        <v>341</v>
      </c>
      <c r="AN3033" s="277" t="s">
        <v>913</v>
      </c>
      <c r="AO3033" s="277" t="s">
        <v>1634</v>
      </c>
      <c r="AP3033" s="283">
        <v>13</v>
      </c>
      <c r="AQ3033" s="567">
        <v>3141</v>
      </c>
    </row>
    <row r="3034" spans="35:43" x14ac:dyDescent="0.25">
      <c r="AI3034" s="278" t="str">
        <f t="shared" si="49"/>
        <v>43013Ε1ε (Γ)195Sα14</v>
      </c>
      <c r="AJ3034" s="286">
        <v>43013</v>
      </c>
      <c r="AK3034" s="278" t="s">
        <v>1658</v>
      </c>
      <c r="AL3034" s="277">
        <v>195</v>
      </c>
      <c r="AM3034" s="278" t="s">
        <v>341</v>
      </c>
      <c r="AN3034" s="277" t="s">
        <v>906</v>
      </c>
      <c r="AO3034" s="277" t="s">
        <v>1635</v>
      </c>
      <c r="AP3034" s="283">
        <v>6</v>
      </c>
      <c r="AQ3034" s="567">
        <v>3142</v>
      </c>
    </row>
    <row r="3035" spans="35:43" x14ac:dyDescent="0.25">
      <c r="AI3035" s="278" t="str">
        <f t="shared" si="49"/>
        <v>43013Ε1ε (Γ)195Dα14</v>
      </c>
      <c r="AJ3035" s="286">
        <v>43013</v>
      </c>
      <c r="AK3035" s="278" t="s">
        <v>1658</v>
      </c>
      <c r="AL3035" s="277">
        <v>195</v>
      </c>
      <c r="AM3035" s="278" t="s">
        <v>341</v>
      </c>
      <c r="AN3035" s="277" t="s">
        <v>913</v>
      </c>
      <c r="AO3035" s="277" t="s">
        <v>1635</v>
      </c>
      <c r="AP3035" s="283">
        <v>14</v>
      </c>
      <c r="AQ3035" s="567">
        <v>3143</v>
      </c>
    </row>
    <row r="3036" spans="35:43" x14ac:dyDescent="0.25">
      <c r="AI3036" s="278" t="str">
        <f t="shared" si="49"/>
        <v>43013Ε1ε (Γ)195Sα16</v>
      </c>
      <c r="AJ3036" s="286">
        <v>43013</v>
      </c>
      <c r="AK3036" s="278" t="s">
        <v>1658</v>
      </c>
      <c r="AL3036" s="277">
        <v>195</v>
      </c>
      <c r="AM3036" s="278" t="s">
        <v>341</v>
      </c>
      <c r="AN3036" s="277" t="s">
        <v>906</v>
      </c>
      <c r="AO3036" s="277" t="s">
        <v>1636</v>
      </c>
      <c r="AP3036" s="283">
        <v>7</v>
      </c>
      <c r="AQ3036" s="567">
        <v>3144</v>
      </c>
    </row>
    <row r="3037" spans="35:43" x14ac:dyDescent="0.25">
      <c r="AI3037" s="278" t="str">
        <f t="shared" si="49"/>
        <v>43013Ε1ε (Γ)195Dα16</v>
      </c>
      <c r="AJ3037" s="286">
        <v>43013</v>
      </c>
      <c r="AK3037" s="278" t="s">
        <v>1658</v>
      </c>
      <c r="AL3037" s="277">
        <v>195</v>
      </c>
      <c r="AM3037" s="278" t="s">
        <v>341</v>
      </c>
      <c r="AN3037" s="277" t="s">
        <v>913</v>
      </c>
      <c r="AO3037" s="277" t="s">
        <v>1636</v>
      </c>
      <c r="AP3037" s="283">
        <v>15</v>
      </c>
      <c r="AQ3037" s="567">
        <v>3145</v>
      </c>
    </row>
    <row r="3038" spans="35:43" x14ac:dyDescent="0.25">
      <c r="AI3038" s="278" t="str">
        <f t="shared" si="49"/>
        <v>43013Ε1ε (Γ)195Sκ12</v>
      </c>
      <c r="AJ3038" s="286">
        <v>43013</v>
      </c>
      <c r="AK3038" s="278" t="s">
        <v>1658</v>
      </c>
      <c r="AL3038" s="277">
        <v>195</v>
      </c>
      <c r="AM3038" s="278" t="s">
        <v>341</v>
      </c>
      <c r="AN3038" s="277" t="s">
        <v>906</v>
      </c>
      <c r="AO3038" s="277" t="s">
        <v>1638</v>
      </c>
      <c r="AP3038" s="283">
        <v>9</v>
      </c>
      <c r="AQ3038" s="567">
        <v>3146</v>
      </c>
    </row>
    <row r="3039" spans="35:43" x14ac:dyDescent="0.25">
      <c r="AI3039" s="278" t="str">
        <f t="shared" si="49"/>
        <v>43013Ε1ε (Γ)195Dκ12</v>
      </c>
      <c r="AJ3039" s="286">
        <v>43013</v>
      </c>
      <c r="AK3039" s="278" t="s">
        <v>1658</v>
      </c>
      <c r="AL3039" s="277">
        <v>195</v>
      </c>
      <c r="AM3039" s="278" t="s">
        <v>341</v>
      </c>
      <c r="AN3039" s="277" t="s">
        <v>913</v>
      </c>
      <c r="AO3039" s="277" t="s">
        <v>1638</v>
      </c>
      <c r="AP3039" s="283">
        <v>17</v>
      </c>
      <c r="AQ3039" s="567">
        <v>3147</v>
      </c>
    </row>
    <row r="3040" spans="35:43" x14ac:dyDescent="0.25">
      <c r="AI3040" s="278" t="str">
        <f t="shared" si="49"/>
        <v>43013Ε1ε (Γ)195Sκ14</v>
      </c>
      <c r="AJ3040" s="286">
        <v>43013</v>
      </c>
      <c r="AK3040" s="278" t="s">
        <v>1658</v>
      </c>
      <c r="AL3040" s="277">
        <v>195</v>
      </c>
      <c r="AM3040" s="278" t="s">
        <v>341</v>
      </c>
      <c r="AN3040" s="277" t="s">
        <v>906</v>
      </c>
      <c r="AO3040" s="277" t="s">
        <v>1639</v>
      </c>
      <c r="AP3040" s="283">
        <v>10</v>
      </c>
      <c r="AQ3040" s="567">
        <v>3148</v>
      </c>
    </row>
    <row r="3041" spans="35:43" x14ac:dyDescent="0.25">
      <c r="AI3041" s="278" t="str">
        <f t="shared" si="49"/>
        <v>43013Ε1ε (Γ)195Dκ14</v>
      </c>
      <c r="AJ3041" s="286">
        <v>43013</v>
      </c>
      <c r="AK3041" s="278" t="s">
        <v>1658</v>
      </c>
      <c r="AL3041" s="277">
        <v>195</v>
      </c>
      <c r="AM3041" s="278" t="s">
        <v>341</v>
      </c>
      <c r="AN3041" s="277" t="s">
        <v>913</v>
      </c>
      <c r="AO3041" s="277" t="s">
        <v>1639</v>
      </c>
      <c r="AP3041" s="283">
        <v>18</v>
      </c>
      <c r="AQ3041" s="567">
        <v>3149</v>
      </c>
    </row>
    <row r="3042" spans="35:43" x14ac:dyDescent="0.25">
      <c r="AI3042" s="278" t="str">
        <f t="shared" si="49"/>
        <v>43013Ε1ε (Γ)195Sκ16</v>
      </c>
      <c r="AJ3042" s="286">
        <v>43013</v>
      </c>
      <c r="AK3042" s="278" t="s">
        <v>1658</v>
      </c>
      <c r="AL3042" s="277">
        <v>195</v>
      </c>
      <c r="AM3042" s="278" t="s">
        <v>341</v>
      </c>
      <c r="AN3042" s="277" t="s">
        <v>906</v>
      </c>
      <c r="AO3042" s="277" t="s">
        <v>1640</v>
      </c>
      <c r="AP3042" s="283">
        <v>11</v>
      </c>
      <c r="AQ3042" s="567">
        <v>3150</v>
      </c>
    </row>
    <row r="3043" spans="35:43" x14ac:dyDescent="0.25">
      <c r="AI3043" s="278" t="str">
        <f t="shared" si="49"/>
        <v>43013Ε1ε (Γ)195Dκ16</v>
      </c>
      <c r="AJ3043" s="286">
        <v>43013</v>
      </c>
      <c r="AK3043" s="278" t="s">
        <v>1658</v>
      </c>
      <c r="AL3043" s="277">
        <v>195</v>
      </c>
      <c r="AM3043" s="278" t="s">
        <v>341</v>
      </c>
      <c r="AN3043" s="277" t="s">
        <v>913</v>
      </c>
      <c r="AO3043" s="277" t="s">
        <v>1640</v>
      </c>
      <c r="AP3043" s="283">
        <v>19</v>
      </c>
      <c r="AQ3043" s="567">
        <v>3151</v>
      </c>
    </row>
    <row r="3044" spans="35:43" x14ac:dyDescent="0.25">
      <c r="AI3044" s="278" t="str">
        <f t="shared" si="49"/>
        <v>42969ITF (IOANNIDES)14Sκ18</v>
      </c>
      <c r="AJ3044" s="286">
        <v>42969</v>
      </c>
      <c r="AK3044" s="278" t="s">
        <v>1659</v>
      </c>
      <c r="AL3044" s="277">
        <v>14</v>
      </c>
      <c r="AM3044" s="278" t="s">
        <v>908</v>
      </c>
      <c r="AN3044" s="277" t="s">
        <v>906</v>
      </c>
      <c r="AO3044" s="277" t="s">
        <v>1641</v>
      </c>
      <c r="AP3044" s="283">
        <v>12</v>
      </c>
      <c r="AQ3044" s="567">
        <v>3025</v>
      </c>
    </row>
    <row r="3045" spans="35:43" x14ac:dyDescent="0.25">
      <c r="AI3045" s="278" t="str">
        <f t="shared" si="49"/>
        <v>42969ITF (IOANNIDES)14Dκ18</v>
      </c>
      <c r="AJ3045" s="286">
        <v>42969</v>
      </c>
      <c r="AK3045" s="278" t="s">
        <v>1659</v>
      </c>
      <c r="AL3045" s="277">
        <v>14</v>
      </c>
      <c r="AM3045" s="278" t="s">
        <v>908</v>
      </c>
      <c r="AN3045" s="277" t="s">
        <v>913</v>
      </c>
      <c r="AO3045" s="277" t="s">
        <v>1641</v>
      </c>
      <c r="AP3045" s="283">
        <v>20</v>
      </c>
      <c r="AQ3045" s="567">
        <v>3026</v>
      </c>
    </row>
    <row r="3046" spans="35:43" x14ac:dyDescent="0.25">
      <c r="AI3046" s="278" t="str">
        <f t="shared" si="49"/>
        <v>42976ITF (HERODOTOU)14Sκ18</v>
      </c>
      <c r="AJ3046" s="286">
        <v>42976</v>
      </c>
      <c r="AK3046" s="278" t="s">
        <v>985</v>
      </c>
      <c r="AL3046" s="277">
        <v>14</v>
      </c>
      <c r="AM3046" s="278" t="s">
        <v>908</v>
      </c>
      <c r="AN3046" s="277" t="s">
        <v>906</v>
      </c>
      <c r="AO3046" s="277" t="s">
        <v>1641</v>
      </c>
      <c r="AP3046" s="283">
        <v>12</v>
      </c>
      <c r="AQ3046" s="567">
        <v>3027</v>
      </c>
    </row>
    <row r="3047" spans="35:43" x14ac:dyDescent="0.25">
      <c r="AI3047" s="278" t="str">
        <f t="shared" si="49"/>
        <v>42976ITF (HERODOTOU)14Dκ18</v>
      </c>
      <c r="AJ3047" s="286">
        <v>42976</v>
      </c>
      <c r="AK3047" s="278" t="s">
        <v>985</v>
      </c>
      <c r="AL3047" s="277">
        <v>14</v>
      </c>
      <c r="AM3047" s="278" t="s">
        <v>908</v>
      </c>
      <c r="AN3047" s="277" t="s">
        <v>913</v>
      </c>
      <c r="AO3047" s="277" t="s">
        <v>1641</v>
      </c>
      <c r="AP3047" s="283">
        <v>20</v>
      </c>
      <c r="AQ3047" s="567">
        <v>3028</v>
      </c>
    </row>
    <row r="3048" spans="35:43" x14ac:dyDescent="0.25">
      <c r="AI3048" s="278" t="str">
        <f t="shared" si="49"/>
        <v>42919TE (STARA ZAGORA)15Sα16</v>
      </c>
      <c r="AJ3048" s="286">
        <v>42919</v>
      </c>
      <c r="AK3048" s="278" t="s">
        <v>1660</v>
      </c>
      <c r="AL3048" s="277">
        <v>15</v>
      </c>
      <c r="AM3048" s="278" t="s">
        <v>1699</v>
      </c>
      <c r="AN3048" s="277" t="s">
        <v>906</v>
      </c>
      <c r="AO3048" s="277" t="s">
        <v>1636</v>
      </c>
      <c r="AP3048" s="283">
        <v>7</v>
      </c>
      <c r="AQ3048" s="567">
        <v>3029</v>
      </c>
    </row>
    <row r="3049" spans="35:43" x14ac:dyDescent="0.25">
      <c r="AI3049" s="278" t="str">
        <f t="shared" si="49"/>
        <v>42954TE (CEVANSIR CUP)15Sκ16</v>
      </c>
      <c r="AJ3049" s="286">
        <v>42954</v>
      </c>
      <c r="AK3049" s="278" t="s">
        <v>1661</v>
      </c>
      <c r="AL3049" s="277">
        <v>15</v>
      </c>
      <c r="AM3049" s="278" t="s">
        <v>1699</v>
      </c>
      <c r="AN3049" s="277" t="s">
        <v>906</v>
      </c>
      <c r="AO3049" s="277" t="s">
        <v>1640</v>
      </c>
      <c r="AP3049" s="283">
        <v>11</v>
      </c>
      <c r="AQ3049" s="567">
        <v>3030</v>
      </c>
    </row>
    <row r="3050" spans="35:43" x14ac:dyDescent="0.25">
      <c r="AI3050" s="278" t="str">
        <f t="shared" si="49"/>
        <v>42955ITF (COPERNICUS)14Sκ18</v>
      </c>
      <c r="AJ3050" s="286">
        <v>42955</v>
      </c>
      <c r="AK3050" s="278" t="s">
        <v>1147</v>
      </c>
      <c r="AL3050" s="277">
        <v>14</v>
      </c>
      <c r="AM3050" s="278" t="s">
        <v>908</v>
      </c>
      <c r="AN3050" s="277" t="s">
        <v>906</v>
      </c>
      <c r="AO3050" s="277" t="s">
        <v>1641</v>
      </c>
      <c r="AP3050" s="283">
        <v>12</v>
      </c>
      <c r="AQ3050" s="567">
        <v>3031</v>
      </c>
    </row>
    <row r="3051" spans="35:43" x14ac:dyDescent="0.25">
      <c r="AI3051" s="278" t="str">
        <f t="shared" si="49"/>
        <v>42955ITF (COPERNICUS)14Dκ18</v>
      </c>
      <c r="AJ3051" s="286">
        <v>42955</v>
      </c>
      <c r="AK3051" s="278" t="s">
        <v>1147</v>
      </c>
      <c r="AL3051" s="277">
        <v>14</v>
      </c>
      <c r="AM3051" s="278" t="s">
        <v>908</v>
      </c>
      <c r="AN3051" s="277" t="s">
        <v>913</v>
      </c>
      <c r="AO3051" s="277" t="s">
        <v>1641</v>
      </c>
      <c r="AP3051" s="283">
        <v>20</v>
      </c>
      <c r="AQ3051" s="567">
        <v>3032</v>
      </c>
    </row>
    <row r="3052" spans="35:43" x14ac:dyDescent="0.25">
      <c r="AI3052" s="278" t="str">
        <f t="shared" si="49"/>
        <v>42968ITF (NEOCOM)14Sα18</v>
      </c>
      <c r="AJ3052" s="286">
        <v>42968</v>
      </c>
      <c r="AK3052" s="278" t="s">
        <v>1081</v>
      </c>
      <c r="AL3052" s="277">
        <v>14</v>
      </c>
      <c r="AM3052" s="278" t="s">
        <v>908</v>
      </c>
      <c r="AN3052" s="277" t="s">
        <v>906</v>
      </c>
      <c r="AO3052" s="277" t="s">
        <v>1637</v>
      </c>
      <c r="AP3052" s="283">
        <v>8</v>
      </c>
      <c r="AQ3052" s="567">
        <v>3033</v>
      </c>
    </row>
    <row r="3053" spans="35:43" x14ac:dyDescent="0.25">
      <c r="AI3053" s="278" t="str">
        <f t="shared" si="49"/>
        <v>42968ITF (NEOCOM)14Dα18</v>
      </c>
      <c r="AJ3053" s="286">
        <v>42968</v>
      </c>
      <c r="AK3053" s="278" t="s">
        <v>1081</v>
      </c>
      <c r="AL3053" s="277">
        <v>14</v>
      </c>
      <c r="AM3053" s="278" t="s">
        <v>908</v>
      </c>
      <c r="AN3053" s="277" t="s">
        <v>913</v>
      </c>
      <c r="AO3053" s="277" t="s">
        <v>1637</v>
      </c>
      <c r="AP3053" s="283">
        <v>16</v>
      </c>
      <c r="AQ3053" s="567">
        <v>3034</v>
      </c>
    </row>
    <row r="3054" spans="35:43" x14ac:dyDescent="0.25">
      <c r="AI3054" s="278" t="str">
        <f t="shared" si="49"/>
        <v>42975TE (BOHDAN)15Sα16</v>
      </c>
      <c r="AJ3054" s="286">
        <v>42975</v>
      </c>
      <c r="AK3054" s="278" t="s">
        <v>1662</v>
      </c>
      <c r="AL3054" s="277">
        <v>15</v>
      </c>
      <c r="AM3054" s="278" t="s">
        <v>1699</v>
      </c>
      <c r="AN3054" s="277" t="s">
        <v>906</v>
      </c>
      <c r="AO3054" s="277" t="s">
        <v>1636</v>
      </c>
      <c r="AP3054" s="283">
        <v>7</v>
      </c>
      <c r="AQ3054" s="567">
        <v>3035</v>
      </c>
    </row>
    <row r="3055" spans="35:43" x14ac:dyDescent="0.25">
      <c r="AI3055" s="278" t="str">
        <f t="shared" si="49"/>
        <v>42982TE (TORNEO)15Sα16</v>
      </c>
      <c r="AJ3055" s="286">
        <v>42982</v>
      </c>
      <c r="AK3055" s="278" t="s">
        <v>1060</v>
      </c>
      <c r="AL3055" s="277">
        <v>15</v>
      </c>
      <c r="AM3055" s="278" t="s">
        <v>1699</v>
      </c>
      <c r="AN3055" s="277" t="s">
        <v>906</v>
      </c>
      <c r="AO3055" s="277" t="s">
        <v>1636</v>
      </c>
      <c r="AP3055" s="283">
        <v>7</v>
      </c>
      <c r="AQ3055" s="567">
        <v>3036</v>
      </c>
    </row>
    <row r="3056" spans="35:43" x14ac:dyDescent="0.25">
      <c r="AI3056" s="278" t="str">
        <f t="shared" si="49"/>
        <v>42982TE (TORNEO)15Dα16</v>
      </c>
      <c r="AJ3056" s="286">
        <v>42982</v>
      </c>
      <c r="AK3056" s="278" t="s">
        <v>1060</v>
      </c>
      <c r="AL3056" s="277">
        <v>15</v>
      </c>
      <c r="AM3056" s="278" t="s">
        <v>1699</v>
      </c>
      <c r="AN3056" s="277" t="s">
        <v>913</v>
      </c>
      <c r="AO3056" s="277" t="s">
        <v>1636</v>
      </c>
      <c r="AP3056" s="283">
        <v>15</v>
      </c>
      <c r="AQ3056" s="567">
        <v>3037</v>
      </c>
    </row>
    <row r="3057" spans="35:43" x14ac:dyDescent="0.25">
      <c r="AI3057" s="278" t="str">
        <f t="shared" si="49"/>
        <v>42999Ε2ε (Β)130Sα12</v>
      </c>
      <c r="AJ3057" s="286">
        <v>42999</v>
      </c>
      <c r="AK3057" s="278" t="s">
        <v>1012</v>
      </c>
      <c r="AL3057" s="277">
        <v>130</v>
      </c>
      <c r="AM3057" s="278" t="s">
        <v>200</v>
      </c>
      <c r="AN3057" s="277" t="s">
        <v>906</v>
      </c>
      <c r="AO3057" s="277" t="s">
        <v>1634</v>
      </c>
      <c r="AP3057" s="283">
        <v>5</v>
      </c>
      <c r="AQ3057" s="567">
        <v>3038</v>
      </c>
    </row>
    <row r="3058" spans="35:43" x14ac:dyDescent="0.25">
      <c r="AI3058" s="278" t="str">
        <f t="shared" si="49"/>
        <v>42999Ε2ε (Β)130Sκ12</v>
      </c>
      <c r="AJ3058" s="286">
        <v>42999</v>
      </c>
      <c r="AK3058" s="278" t="s">
        <v>1012</v>
      </c>
      <c r="AL3058" s="277">
        <v>130</v>
      </c>
      <c r="AM3058" s="278" t="s">
        <v>200</v>
      </c>
      <c r="AN3058" s="277" t="s">
        <v>906</v>
      </c>
      <c r="AO3058" s="277" t="s">
        <v>1638</v>
      </c>
      <c r="AP3058" s="283">
        <v>9</v>
      </c>
      <c r="AQ3058" s="567">
        <v>3041</v>
      </c>
    </row>
    <row r="3059" spans="35:43" x14ac:dyDescent="0.25">
      <c r="AI3059" s="278" t="str">
        <f t="shared" si="49"/>
        <v>42999Ε2ε (Β)130Dα12</v>
      </c>
      <c r="AJ3059" s="286">
        <v>42999</v>
      </c>
      <c r="AK3059" s="278" t="s">
        <v>1012</v>
      </c>
      <c r="AL3059" s="277">
        <v>130</v>
      </c>
      <c r="AM3059" s="278" t="s">
        <v>200</v>
      </c>
      <c r="AN3059" s="277" t="s">
        <v>913</v>
      </c>
      <c r="AO3059" s="277" t="s">
        <v>1634</v>
      </c>
      <c r="AP3059" s="283">
        <v>13</v>
      </c>
      <c r="AQ3059" s="567">
        <v>3056</v>
      </c>
    </row>
    <row r="3060" spans="35:43" x14ac:dyDescent="0.25">
      <c r="AI3060" s="278" t="str">
        <f t="shared" si="49"/>
        <v>42999Ε2ε (Β)130Dκ12</v>
      </c>
      <c r="AJ3060" s="286">
        <v>42999</v>
      </c>
      <c r="AK3060" s="278" t="s">
        <v>1012</v>
      </c>
      <c r="AL3060" s="277">
        <v>130</v>
      </c>
      <c r="AM3060" s="278" t="s">
        <v>200</v>
      </c>
      <c r="AN3060" s="277" t="s">
        <v>913</v>
      </c>
      <c r="AO3060" s="277" t="s">
        <v>1638</v>
      </c>
      <c r="AP3060" s="283">
        <v>17</v>
      </c>
      <c r="AQ3060" s="567">
        <v>3059</v>
      </c>
    </row>
    <row r="3061" spans="35:43" x14ac:dyDescent="0.25">
      <c r="AI3061" s="278" t="str">
        <f t="shared" si="49"/>
        <v>42999Ε2ε (Β)152Sα14</v>
      </c>
      <c r="AJ3061" s="286">
        <v>42999</v>
      </c>
      <c r="AK3061" s="278" t="s">
        <v>1012</v>
      </c>
      <c r="AL3061" s="277">
        <v>152</v>
      </c>
      <c r="AM3061" s="278" t="s">
        <v>309</v>
      </c>
      <c r="AN3061" s="277" t="s">
        <v>906</v>
      </c>
      <c r="AO3061" s="277" t="s">
        <v>1635</v>
      </c>
      <c r="AP3061" s="283">
        <v>6</v>
      </c>
      <c r="AQ3061" s="567">
        <v>3039</v>
      </c>
    </row>
    <row r="3062" spans="35:43" x14ac:dyDescent="0.25">
      <c r="AI3062" s="278" t="str">
        <f t="shared" si="49"/>
        <v>42999Ε2ε (Β)152Sκ14</v>
      </c>
      <c r="AJ3062" s="286">
        <v>42999</v>
      </c>
      <c r="AK3062" s="278" t="s">
        <v>1012</v>
      </c>
      <c r="AL3062" s="277">
        <v>152</v>
      </c>
      <c r="AM3062" s="278" t="s">
        <v>309</v>
      </c>
      <c r="AN3062" s="277" t="s">
        <v>906</v>
      </c>
      <c r="AO3062" s="277" t="s">
        <v>1639</v>
      </c>
      <c r="AP3062" s="283">
        <v>10</v>
      </c>
      <c r="AQ3062" s="567">
        <v>3042</v>
      </c>
    </row>
    <row r="3063" spans="35:43" x14ac:dyDescent="0.25">
      <c r="AI3063" s="278" t="str">
        <f t="shared" si="49"/>
        <v>42999Ε2ε (Β)152Dα14</v>
      </c>
      <c r="AJ3063" s="286">
        <v>42999</v>
      </c>
      <c r="AK3063" s="278" t="s">
        <v>1012</v>
      </c>
      <c r="AL3063" s="277">
        <v>152</v>
      </c>
      <c r="AM3063" s="278" t="s">
        <v>309</v>
      </c>
      <c r="AN3063" s="277" t="s">
        <v>913</v>
      </c>
      <c r="AO3063" s="277" t="s">
        <v>1635</v>
      </c>
      <c r="AP3063" s="283">
        <v>14</v>
      </c>
      <c r="AQ3063" s="567">
        <v>3057</v>
      </c>
    </row>
    <row r="3064" spans="35:43" x14ac:dyDescent="0.25">
      <c r="AI3064" s="278" t="str">
        <f t="shared" si="49"/>
        <v>42999Ε2ε (Β)152Dκ14</v>
      </c>
      <c r="AJ3064" s="286">
        <v>42999</v>
      </c>
      <c r="AK3064" s="278" t="s">
        <v>1012</v>
      </c>
      <c r="AL3064" s="277">
        <v>152</v>
      </c>
      <c r="AM3064" s="278" t="s">
        <v>309</v>
      </c>
      <c r="AN3064" s="277" t="s">
        <v>913</v>
      </c>
      <c r="AO3064" s="277" t="s">
        <v>1639</v>
      </c>
      <c r="AP3064" s="283">
        <v>18</v>
      </c>
      <c r="AQ3064" s="567">
        <v>3060</v>
      </c>
    </row>
    <row r="3065" spans="35:43" x14ac:dyDescent="0.25">
      <c r="AI3065" s="278" t="str">
        <f t="shared" si="49"/>
        <v>42999Ε2ε (Β)165Sα16</v>
      </c>
      <c r="AJ3065" s="286">
        <v>42999</v>
      </c>
      <c r="AK3065" s="278" t="s">
        <v>1012</v>
      </c>
      <c r="AL3065" s="277">
        <v>165</v>
      </c>
      <c r="AM3065" s="278" t="s">
        <v>507</v>
      </c>
      <c r="AN3065" s="277" t="s">
        <v>906</v>
      </c>
      <c r="AO3065" s="277" t="s">
        <v>1636</v>
      </c>
      <c r="AP3065" s="283">
        <v>7</v>
      </c>
      <c r="AQ3065" s="567">
        <v>3040</v>
      </c>
    </row>
    <row r="3066" spans="35:43" x14ac:dyDescent="0.25">
      <c r="AI3066" s="278" t="str">
        <f t="shared" si="49"/>
        <v>42999Ε2ε (Β)165Sκ16</v>
      </c>
      <c r="AJ3066" s="286">
        <v>42999</v>
      </c>
      <c r="AK3066" s="278" t="s">
        <v>1012</v>
      </c>
      <c r="AL3066" s="277">
        <v>165</v>
      </c>
      <c r="AM3066" s="278" t="s">
        <v>507</v>
      </c>
      <c r="AN3066" s="277" t="s">
        <v>906</v>
      </c>
      <c r="AO3066" s="277" t="s">
        <v>1640</v>
      </c>
      <c r="AP3066" s="283">
        <v>11</v>
      </c>
      <c r="AQ3066" s="567">
        <v>3043</v>
      </c>
    </row>
    <row r="3067" spans="35:43" x14ac:dyDescent="0.25">
      <c r="AI3067" s="278" t="str">
        <f t="shared" si="49"/>
        <v>42999Ε2ε (Β)165Dα16</v>
      </c>
      <c r="AJ3067" s="286">
        <v>42999</v>
      </c>
      <c r="AK3067" s="278" t="s">
        <v>1012</v>
      </c>
      <c r="AL3067" s="277">
        <v>165</v>
      </c>
      <c r="AM3067" s="278" t="s">
        <v>507</v>
      </c>
      <c r="AN3067" s="277" t="s">
        <v>913</v>
      </c>
      <c r="AO3067" s="277" t="s">
        <v>1636</v>
      </c>
      <c r="AP3067" s="283">
        <v>15</v>
      </c>
      <c r="AQ3067" s="567">
        <v>3058</v>
      </c>
    </row>
    <row r="3068" spans="35:43" x14ac:dyDescent="0.25">
      <c r="AI3068" s="278" t="str">
        <f t="shared" si="49"/>
        <v>42999Ε2ε (Β)165Dκ16</v>
      </c>
      <c r="AJ3068" s="286">
        <v>42999</v>
      </c>
      <c r="AK3068" s="278" t="s">
        <v>1012</v>
      </c>
      <c r="AL3068" s="277">
        <v>165</v>
      </c>
      <c r="AM3068" s="278" t="s">
        <v>507</v>
      </c>
      <c r="AN3068" s="277" t="s">
        <v>913</v>
      </c>
      <c r="AO3068" s="277" t="s">
        <v>1640</v>
      </c>
      <c r="AP3068" s="283">
        <v>19</v>
      </c>
      <c r="AQ3068" s="567">
        <v>3061</v>
      </c>
    </row>
    <row r="3069" spans="35:43" x14ac:dyDescent="0.25">
      <c r="AI3069" s="278" t="str">
        <f t="shared" si="49"/>
        <v>42999Ε2ε (Δ)211Sα12</v>
      </c>
      <c r="AJ3069" s="286">
        <v>42999</v>
      </c>
      <c r="AK3069" s="278" t="s">
        <v>1165</v>
      </c>
      <c r="AL3069" s="277">
        <v>211</v>
      </c>
      <c r="AM3069" s="278" t="s">
        <v>245</v>
      </c>
      <c r="AN3069" s="277" t="s">
        <v>906</v>
      </c>
      <c r="AO3069" s="277" t="s">
        <v>1634</v>
      </c>
      <c r="AP3069" s="283">
        <v>5</v>
      </c>
      <c r="AQ3069" s="567">
        <v>3044</v>
      </c>
    </row>
    <row r="3070" spans="35:43" x14ac:dyDescent="0.25">
      <c r="AI3070" s="278" t="str">
        <f t="shared" si="49"/>
        <v>42999Ε2ε (Δ)211Sκ12</v>
      </c>
      <c r="AJ3070" s="286">
        <v>42999</v>
      </c>
      <c r="AK3070" s="278" t="s">
        <v>1165</v>
      </c>
      <c r="AL3070" s="277">
        <v>211</v>
      </c>
      <c r="AM3070" s="278" t="s">
        <v>245</v>
      </c>
      <c r="AN3070" s="277" t="s">
        <v>906</v>
      </c>
      <c r="AO3070" s="277" t="s">
        <v>1638</v>
      </c>
      <c r="AP3070" s="283">
        <v>9</v>
      </c>
      <c r="AQ3070" s="567">
        <v>3047</v>
      </c>
    </row>
    <row r="3071" spans="35:43" x14ac:dyDescent="0.25">
      <c r="AI3071" s="278" t="str">
        <f t="shared" si="49"/>
        <v>42999Ε2ε (Δ)211Dα12</v>
      </c>
      <c r="AJ3071" s="286">
        <v>42999</v>
      </c>
      <c r="AK3071" s="278" t="s">
        <v>1165</v>
      </c>
      <c r="AL3071" s="277">
        <v>211</v>
      </c>
      <c r="AM3071" s="278" t="s">
        <v>245</v>
      </c>
      <c r="AN3071" s="277" t="s">
        <v>913</v>
      </c>
      <c r="AO3071" s="277" t="s">
        <v>1634</v>
      </c>
      <c r="AP3071" s="283">
        <v>13</v>
      </c>
      <c r="AQ3071" s="567">
        <v>3062</v>
      </c>
    </row>
    <row r="3072" spans="35:43" x14ac:dyDescent="0.25">
      <c r="AI3072" s="278" t="str">
        <f t="shared" si="49"/>
        <v>42999Ε2ε (Δ)211Dκ12</v>
      </c>
      <c r="AJ3072" s="286">
        <v>42999</v>
      </c>
      <c r="AK3072" s="278" t="s">
        <v>1165</v>
      </c>
      <c r="AL3072" s="277">
        <v>211</v>
      </c>
      <c r="AM3072" s="278" t="s">
        <v>245</v>
      </c>
      <c r="AN3072" s="277" t="s">
        <v>913</v>
      </c>
      <c r="AO3072" s="277" t="s">
        <v>1638</v>
      </c>
      <c r="AP3072" s="283">
        <v>17</v>
      </c>
      <c r="AQ3072" s="567">
        <v>3065</v>
      </c>
    </row>
    <row r="3073" spans="35:43" x14ac:dyDescent="0.25">
      <c r="AI3073" s="278" t="str">
        <f t="shared" si="49"/>
        <v>42999Ε2ε (Δ)220Sα14</v>
      </c>
      <c r="AJ3073" s="286">
        <v>42999</v>
      </c>
      <c r="AK3073" s="278" t="s">
        <v>1165</v>
      </c>
      <c r="AL3073" s="277">
        <v>220</v>
      </c>
      <c r="AM3073" s="278" t="s">
        <v>315</v>
      </c>
      <c r="AN3073" s="277" t="s">
        <v>906</v>
      </c>
      <c r="AO3073" s="277" t="s">
        <v>1635</v>
      </c>
      <c r="AP3073" s="283">
        <v>6</v>
      </c>
      <c r="AQ3073" s="567">
        <v>3045</v>
      </c>
    </row>
    <row r="3074" spans="35:43" x14ac:dyDescent="0.25">
      <c r="AI3074" s="278" t="str">
        <f t="shared" si="49"/>
        <v>42999Ε2ε (Δ)220Sκ14</v>
      </c>
      <c r="AJ3074" s="286">
        <v>42999</v>
      </c>
      <c r="AK3074" s="278" t="s">
        <v>1165</v>
      </c>
      <c r="AL3074" s="281">
        <v>220</v>
      </c>
      <c r="AM3074" s="282" t="s">
        <v>315</v>
      </c>
      <c r="AN3074" s="277" t="s">
        <v>906</v>
      </c>
      <c r="AO3074" s="277" t="s">
        <v>1639</v>
      </c>
      <c r="AP3074" s="283">
        <v>10</v>
      </c>
      <c r="AQ3074" s="567">
        <v>3048</v>
      </c>
    </row>
    <row r="3075" spans="35:43" x14ac:dyDescent="0.25">
      <c r="AI3075" s="278" t="str">
        <f t="shared" ref="AI3075:AI3138" si="50">AJ3075&amp;AK3075&amp;AL3075&amp;AN3075&amp;AO3075</f>
        <v>42999Ε2ε (Δ)220Dα14</v>
      </c>
      <c r="AJ3075" s="286">
        <v>42999</v>
      </c>
      <c r="AK3075" s="278" t="s">
        <v>1165</v>
      </c>
      <c r="AL3075" s="281">
        <v>220</v>
      </c>
      <c r="AM3075" s="282" t="s">
        <v>315</v>
      </c>
      <c r="AN3075" s="277" t="s">
        <v>913</v>
      </c>
      <c r="AO3075" s="277" t="s">
        <v>1635</v>
      </c>
      <c r="AP3075" s="283">
        <v>14</v>
      </c>
      <c r="AQ3075" s="567">
        <v>3063</v>
      </c>
    </row>
    <row r="3076" spans="35:43" x14ac:dyDescent="0.25">
      <c r="AI3076" s="278" t="str">
        <f t="shared" si="50"/>
        <v>42999Ε2ε (Δ)220Dκ14</v>
      </c>
      <c r="AJ3076" s="286">
        <v>42999</v>
      </c>
      <c r="AK3076" s="278" t="s">
        <v>1165</v>
      </c>
      <c r="AL3076" s="277">
        <v>220</v>
      </c>
      <c r="AM3076" s="278" t="s">
        <v>315</v>
      </c>
      <c r="AN3076" s="277" t="s">
        <v>913</v>
      </c>
      <c r="AO3076" s="277" t="s">
        <v>1639</v>
      </c>
      <c r="AP3076" s="283">
        <v>18</v>
      </c>
      <c r="AQ3076" s="567">
        <v>3066</v>
      </c>
    </row>
    <row r="3077" spans="35:43" x14ac:dyDescent="0.25">
      <c r="AI3077" s="278" t="str">
        <f t="shared" si="50"/>
        <v>42999Ε2ε (Δ)218Sα16</v>
      </c>
      <c r="AJ3077" s="286">
        <v>42999</v>
      </c>
      <c r="AK3077" s="278" t="s">
        <v>1165</v>
      </c>
      <c r="AL3077" s="277">
        <v>218</v>
      </c>
      <c r="AM3077" s="278" t="s">
        <v>301</v>
      </c>
      <c r="AN3077" s="277" t="s">
        <v>906</v>
      </c>
      <c r="AO3077" s="277" t="s">
        <v>1636</v>
      </c>
      <c r="AP3077" s="283">
        <v>7</v>
      </c>
      <c r="AQ3077" s="567">
        <v>3046</v>
      </c>
    </row>
    <row r="3078" spans="35:43" x14ac:dyDescent="0.25">
      <c r="AI3078" s="278" t="str">
        <f t="shared" si="50"/>
        <v>42999Ε2ε (Δ)218Sκ16</v>
      </c>
      <c r="AJ3078" s="286">
        <v>42999</v>
      </c>
      <c r="AK3078" s="278" t="s">
        <v>1165</v>
      </c>
      <c r="AL3078" s="277">
        <v>218</v>
      </c>
      <c r="AM3078" s="278" t="s">
        <v>301</v>
      </c>
      <c r="AN3078" s="277" t="s">
        <v>906</v>
      </c>
      <c r="AO3078" s="277" t="s">
        <v>1640</v>
      </c>
      <c r="AP3078" s="283">
        <v>11</v>
      </c>
      <c r="AQ3078" s="567">
        <v>3049</v>
      </c>
    </row>
    <row r="3079" spans="35:43" x14ac:dyDescent="0.25">
      <c r="AI3079" s="278" t="str">
        <f t="shared" si="50"/>
        <v>42999Ε2ε (Δ)218Dα16</v>
      </c>
      <c r="AJ3079" s="286">
        <v>42999</v>
      </c>
      <c r="AK3079" s="278" t="s">
        <v>1165</v>
      </c>
      <c r="AL3079" s="277">
        <v>218</v>
      </c>
      <c r="AM3079" s="278" t="s">
        <v>301</v>
      </c>
      <c r="AN3079" s="277" t="s">
        <v>913</v>
      </c>
      <c r="AO3079" s="277" t="s">
        <v>1636</v>
      </c>
      <c r="AP3079" s="283">
        <v>15</v>
      </c>
      <c r="AQ3079" s="567">
        <v>3064</v>
      </c>
    </row>
    <row r="3080" spans="35:43" x14ac:dyDescent="0.25">
      <c r="AI3080" s="278" t="str">
        <f t="shared" si="50"/>
        <v>42999Ε2ε (Δ)218Dκ16</v>
      </c>
      <c r="AJ3080" s="286">
        <v>42999</v>
      </c>
      <c r="AK3080" s="278" t="s">
        <v>1165</v>
      </c>
      <c r="AL3080" s="277">
        <v>218</v>
      </c>
      <c r="AM3080" s="278" t="s">
        <v>301</v>
      </c>
      <c r="AN3080" s="277" t="s">
        <v>913</v>
      </c>
      <c r="AO3080" s="277" t="s">
        <v>1640</v>
      </c>
      <c r="AP3080" s="283">
        <v>19</v>
      </c>
      <c r="AQ3080" s="567">
        <v>3067</v>
      </c>
    </row>
    <row r="3081" spans="35:43" x14ac:dyDescent="0.25">
      <c r="AI3081" s="278" t="str">
        <f t="shared" si="50"/>
        <v>42999Ε2ε (Θ)398Sα12</v>
      </c>
      <c r="AJ3081" s="286">
        <v>42999</v>
      </c>
      <c r="AK3081" s="278" t="s">
        <v>1097</v>
      </c>
      <c r="AL3081" s="277">
        <v>398</v>
      </c>
      <c r="AM3081" s="278" t="s">
        <v>337</v>
      </c>
      <c r="AN3081" s="277" t="s">
        <v>906</v>
      </c>
      <c r="AO3081" s="277" t="s">
        <v>1634</v>
      </c>
      <c r="AP3081" s="283">
        <v>5</v>
      </c>
      <c r="AQ3081" s="567">
        <v>3050</v>
      </c>
    </row>
    <row r="3082" spans="35:43" x14ac:dyDescent="0.25">
      <c r="AI3082" s="278" t="str">
        <f t="shared" si="50"/>
        <v>42999Ε2ε (Θ)398Sκ14</v>
      </c>
      <c r="AJ3082" s="286">
        <v>42999</v>
      </c>
      <c r="AK3082" s="278" t="s">
        <v>1097</v>
      </c>
      <c r="AL3082" s="277">
        <v>398</v>
      </c>
      <c r="AM3082" s="278" t="s">
        <v>337</v>
      </c>
      <c r="AN3082" s="277" t="s">
        <v>906</v>
      </c>
      <c r="AO3082" s="277" t="s">
        <v>1639</v>
      </c>
      <c r="AP3082" s="283">
        <v>10</v>
      </c>
      <c r="AQ3082" s="567">
        <v>3054</v>
      </c>
    </row>
    <row r="3083" spans="35:43" x14ac:dyDescent="0.25">
      <c r="AI3083" s="278" t="str">
        <f t="shared" si="50"/>
        <v>42999Ε2ε (Θ)398Sκ16</v>
      </c>
      <c r="AJ3083" s="286">
        <v>42999</v>
      </c>
      <c r="AK3083" s="278" t="s">
        <v>1097</v>
      </c>
      <c r="AL3083" s="277">
        <v>398</v>
      </c>
      <c r="AM3083" s="278" t="s">
        <v>337</v>
      </c>
      <c r="AN3083" s="277" t="s">
        <v>906</v>
      </c>
      <c r="AO3083" s="277" t="s">
        <v>1640</v>
      </c>
      <c r="AP3083" s="283">
        <v>11</v>
      </c>
      <c r="AQ3083" s="567">
        <v>3055</v>
      </c>
    </row>
    <row r="3084" spans="35:43" x14ac:dyDescent="0.25">
      <c r="AI3084" s="278" t="str">
        <f t="shared" si="50"/>
        <v>42999Ε2ε (Θ)398Dα12</v>
      </c>
      <c r="AJ3084" s="286">
        <v>42999</v>
      </c>
      <c r="AK3084" s="278" t="s">
        <v>1097</v>
      </c>
      <c r="AL3084" s="277">
        <v>398</v>
      </c>
      <c r="AM3084" s="278" t="s">
        <v>337</v>
      </c>
      <c r="AN3084" s="277" t="s">
        <v>913</v>
      </c>
      <c r="AO3084" s="277" t="s">
        <v>1634</v>
      </c>
      <c r="AP3084" s="283">
        <v>13</v>
      </c>
      <c r="AQ3084" s="567">
        <v>3068</v>
      </c>
    </row>
    <row r="3085" spans="35:43" x14ac:dyDescent="0.25">
      <c r="AI3085" s="278" t="str">
        <f t="shared" si="50"/>
        <v>42999Ε2ε (Θ)398Dκ14</v>
      </c>
      <c r="AJ3085" s="286">
        <v>42999</v>
      </c>
      <c r="AK3085" s="278" t="s">
        <v>1097</v>
      </c>
      <c r="AL3085" s="277">
        <v>398</v>
      </c>
      <c r="AM3085" s="278" t="s">
        <v>337</v>
      </c>
      <c r="AN3085" s="277" t="s">
        <v>913</v>
      </c>
      <c r="AO3085" s="277" t="s">
        <v>1639</v>
      </c>
      <c r="AP3085" s="283">
        <v>18</v>
      </c>
      <c r="AQ3085" s="567">
        <v>3072</v>
      </c>
    </row>
    <row r="3086" spans="35:43" x14ac:dyDescent="0.25">
      <c r="AI3086" s="278" t="str">
        <f t="shared" si="50"/>
        <v>42999Ε2ε (Θ)398Dκ16</v>
      </c>
      <c r="AJ3086" s="286">
        <v>42999</v>
      </c>
      <c r="AK3086" s="278" t="s">
        <v>1097</v>
      </c>
      <c r="AL3086" s="277">
        <v>398</v>
      </c>
      <c r="AM3086" s="278" t="s">
        <v>337</v>
      </c>
      <c r="AN3086" s="277" t="s">
        <v>913</v>
      </c>
      <c r="AO3086" s="277" t="s">
        <v>1640</v>
      </c>
      <c r="AP3086" s="283">
        <v>19</v>
      </c>
      <c r="AQ3086" s="567">
        <v>3073</v>
      </c>
    </row>
    <row r="3087" spans="35:43" x14ac:dyDescent="0.25">
      <c r="AI3087" s="278" t="str">
        <f t="shared" si="50"/>
        <v>42999Ε2ε (Θ)374Sα14</v>
      </c>
      <c r="AJ3087" s="286">
        <v>42999</v>
      </c>
      <c r="AK3087" s="278" t="s">
        <v>1097</v>
      </c>
      <c r="AL3087" s="277">
        <v>374</v>
      </c>
      <c r="AM3087" s="278" t="s">
        <v>208</v>
      </c>
      <c r="AN3087" s="277" t="s">
        <v>906</v>
      </c>
      <c r="AO3087" s="277" t="s">
        <v>1635</v>
      </c>
      <c r="AP3087" s="283">
        <v>6</v>
      </c>
      <c r="AQ3087" s="567">
        <v>3051</v>
      </c>
    </row>
    <row r="3088" spans="35:43" x14ac:dyDescent="0.25">
      <c r="AI3088" s="278" t="str">
        <f t="shared" si="50"/>
        <v>42999Ε2ε (Θ)374Sα16</v>
      </c>
      <c r="AJ3088" s="286">
        <v>42999</v>
      </c>
      <c r="AK3088" s="278" t="s">
        <v>1097</v>
      </c>
      <c r="AL3088" s="277">
        <v>374</v>
      </c>
      <c r="AM3088" s="278" t="s">
        <v>208</v>
      </c>
      <c r="AN3088" s="277" t="s">
        <v>906</v>
      </c>
      <c r="AO3088" s="277" t="s">
        <v>1636</v>
      </c>
      <c r="AP3088" s="283">
        <v>7</v>
      </c>
      <c r="AQ3088" s="567">
        <v>3052</v>
      </c>
    </row>
    <row r="3089" spans="35:43" x14ac:dyDescent="0.25">
      <c r="AI3089" s="278" t="str">
        <f t="shared" si="50"/>
        <v>42999Ε2ε (Θ)374Sκ12</v>
      </c>
      <c r="AJ3089" s="286">
        <v>42999</v>
      </c>
      <c r="AK3089" s="278" t="s">
        <v>1097</v>
      </c>
      <c r="AL3089" s="277">
        <v>374</v>
      </c>
      <c r="AM3089" s="278" t="s">
        <v>208</v>
      </c>
      <c r="AN3089" s="277" t="s">
        <v>906</v>
      </c>
      <c r="AO3089" s="277" t="s">
        <v>1638</v>
      </c>
      <c r="AP3089" s="283">
        <v>9</v>
      </c>
      <c r="AQ3089" s="567">
        <v>3053</v>
      </c>
    </row>
    <row r="3090" spans="35:43" x14ac:dyDescent="0.25">
      <c r="AI3090" s="278" t="str">
        <f t="shared" si="50"/>
        <v>42999Ε2ε (Θ)374Dα14</v>
      </c>
      <c r="AJ3090" s="286">
        <v>42999</v>
      </c>
      <c r="AK3090" s="278" t="s">
        <v>1097</v>
      </c>
      <c r="AL3090" s="277">
        <v>374</v>
      </c>
      <c r="AM3090" s="278" t="s">
        <v>208</v>
      </c>
      <c r="AN3090" s="277" t="s">
        <v>913</v>
      </c>
      <c r="AO3090" s="277" t="s">
        <v>1635</v>
      </c>
      <c r="AP3090" s="283">
        <v>14</v>
      </c>
      <c r="AQ3090" s="567">
        <v>3069</v>
      </c>
    </row>
    <row r="3091" spans="35:43" x14ac:dyDescent="0.25">
      <c r="AI3091" s="278" t="str">
        <f t="shared" si="50"/>
        <v>42999Ε2ε (Θ)374Dα16</v>
      </c>
      <c r="AJ3091" s="286">
        <v>42999</v>
      </c>
      <c r="AK3091" s="278" t="s">
        <v>1097</v>
      </c>
      <c r="AL3091" s="277">
        <v>374</v>
      </c>
      <c r="AM3091" s="278" t="s">
        <v>208</v>
      </c>
      <c r="AN3091" s="277" t="s">
        <v>913</v>
      </c>
      <c r="AO3091" s="277" t="s">
        <v>1636</v>
      </c>
      <c r="AP3091" s="283">
        <v>15</v>
      </c>
      <c r="AQ3091" s="567">
        <v>3070</v>
      </c>
    </row>
    <row r="3092" spans="35:43" x14ac:dyDescent="0.25">
      <c r="AI3092" s="278" t="str">
        <f t="shared" si="50"/>
        <v>42999Ε2ε (Θ)374Dκ12</v>
      </c>
      <c r="AJ3092" s="286">
        <v>42999</v>
      </c>
      <c r="AK3092" s="278" t="s">
        <v>1097</v>
      </c>
      <c r="AL3092" s="277">
        <v>374</v>
      </c>
      <c r="AM3092" s="278" t="s">
        <v>208</v>
      </c>
      <c r="AN3092" s="277" t="s">
        <v>913</v>
      </c>
      <c r="AO3092" s="277" t="s">
        <v>1638</v>
      </c>
      <c r="AP3092" s="283">
        <v>17</v>
      </c>
      <c r="AQ3092" s="567">
        <v>3071</v>
      </c>
    </row>
    <row r="3093" spans="35:43" x14ac:dyDescent="0.25">
      <c r="AI3093" s="278" t="str">
        <f t="shared" si="50"/>
        <v>42984Open Κεφαλονιά (ΣΤ)279Sανδ</v>
      </c>
      <c r="AJ3093" s="286">
        <v>42984</v>
      </c>
      <c r="AK3093" s="278" t="s">
        <v>1647</v>
      </c>
      <c r="AL3093" s="277">
        <v>279</v>
      </c>
      <c r="AM3093" s="278" t="s">
        <v>267</v>
      </c>
      <c r="AN3093" s="277" t="s">
        <v>906</v>
      </c>
      <c r="AO3093" s="277" t="s">
        <v>1735</v>
      </c>
      <c r="AP3093" s="283">
        <v>25</v>
      </c>
      <c r="AQ3093" s="567">
        <v>3074</v>
      </c>
    </row>
    <row r="3094" spans="35:43" x14ac:dyDescent="0.25">
      <c r="AI3094" s="278" t="str">
        <f t="shared" si="50"/>
        <v>42984Open Κεφαλονιά (ΣΤ)279Dανδ</v>
      </c>
      <c r="AJ3094" s="286">
        <v>42984</v>
      </c>
      <c r="AK3094" s="278" t="s">
        <v>1647</v>
      </c>
      <c r="AL3094" s="277">
        <v>279</v>
      </c>
      <c r="AM3094" s="278" t="s">
        <v>267</v>
      </c>
      <c r="AN3094" s="277" t="s">
        <v>913</v>
      </c>
      <c r="AO3094" s="277" t="s">
        <v>1735</v>
      </c>
      <c r="AP3094" s="283">
        <v>27</v>
      </c>
      <c r="AQ3094" s="567">
        <v>3075</v>
      </c>
    </row>
    <row r="3095" spans="35:43" x14ac:dyDescent="0.25">
      <c r="AI3095" s="278" t="str">
        <f t="shared" si="50"/>
        <v>42983ITF (APHRODITE CUP)14Sκ18</v>
      </c>
      <c r="AJ3095" s="286">
        <v>42983</v>
      </c>
      <c r="AK3095" s="278" t="s">
        <v>1668</v>
      </c>
      <c r="AL3095" s="277">
        <v>14</v>
      </c>
      <c r="AM3095" s="278" t="s">
        <v>908</v>
      </c>
      <c r="AN3095" s="277" t="s">
        <v>906</v>
      </c>
      <c r="AO3095" s="277" t="s">
        <v>1641</v>
      </c>
      <c r="AP3095" s="283">
        <v>12</v>
      </c>
      <c r="AQ3095" s="567">
        <v>3081</v>
      </c>
    </row>
    <row r="3096" spans="35:43" x14ac:dyDescent="0.25">
      <c r="AI3096" s="278" t="str">
        <f t="shared" si="50"/>
        <v>42983ITF (APHRODITE CUP)14Dκ18</v>
      </c>
      <c r="AJ3096" s="286">
        <v>42983</v>
      </c>
      <c r="AK3096" s="278" t="s">
        <v>1668</v>
      </c>
      <c r="AL3096" s="277">
        <v>14</v>
      </c>
      <c r="AM3096" s="278" t="s">
        <v>908</v>
      </c>
      <c r="AN3096" s="277" t="s">
        <v>913</v>
      </c>
      <c r="AO3096" s="277" t="s">
        <v>1641</v>
      </c>
      <c r="AP3096" s="283">
        <v>20</v>
      </c>
      <c r="AQ3096" s="567">
        <v>3082</v>
      </c>
    </row>
    <row r="3097" spans="35:43" x14ac:dyDescent="0.25">
      <c r="AI3097" s="278" t="str">
        <f t="shared" si="50"/>
        <v>42987Ε3 36η (Γ)185Sα12</v>
      </c>
      <c r="AJ3097" s="286">
        <v>42987</v>
      </c>
      <c r="AK3097" s="278" t="s">
        <v>1738</v>
      </c>
      <c r="AL3097" s="277">
        <v>185</v>
      </c>
      <c r="AM3097" s="278" t="s">
        <v>289</v>
      </c>
      <c r="AN3097" s="277" t="s">
        <v>906</v>
      </c>
      <c r="AO3097" s="277" t="s">
        <v>1634</v>
      </c>
      <c r="AP3097" s="283">
        <v>5</v>
      </c>
      <c r="AQ3097" s="567">
        <v>3083</v>
      </c>
    </row>
    <row r="3098" spans="35:43" x14ac:dyDescent="0.25">
      <c r="AI3098" s="278" t="str">
        <f t="shared" si="50"/>
        <v>42987Ε3 36η (Γ)185Sκ12</v>
      </c>
      <c r="AJ3098" s="286">
        <v>42987</v>
      </c>
      <c r="AK3098" s="278" t="s">
        <v>1738</v>
      </c>
      <c r="AL3098" s="277">
        <v>185</v>
      </c>
      <c r="AM3098" s="278" t="s">
        <v>289</v>
      </c>
      <c r="AN3098" s="277" t="s">
        <v>906</v>
      </c>
      <c r="AO3098" s="277" t="s">
        <v>1638</v>
      </c>
      <c r="AP3098" s="283">
        <v>9</v>
      </c>
      <c r="AQ3098" s="567">
        <v>3084</v>
      </c>
    </row>
    <row r="3099" spans="35:43" x14ac:dyDescent="0.25">
      <c r="AI3099" s="278" t="str">
        <f t="shared" si="50"/>
        <v>42987Ε3 36η (Β)137Sα12</v>
      </c>
      <c r="AJ3099" s="286">
        <v>42987</v>
      </c>
      <c r="AK3099" s="278" t="s">
        <v>1669</v>
      </c>
      <c r="AL3099" s="277">
        <v>137</v>
      </c>
      <c r="AM3099" s="278" t="s">
        <v>235</v>
      </c>
      <c r="AN3099" s="277" t="s">
        <v>906</v>
      </c>
      <c r="AO3099" s="277" t="s">
        <v>1634</v>
      </c>
      <c r="AP3099" s="283">
        <v>5</v>
      </c>
      <c r="AQ3099" s="567">
        <v>3085</v>
      </c>
    </row>
    <row r="3100" spans="35:43" x14ac:dyDescent="0.25">
      <c r="AI3100" s="278" t="str">
        <f t="shared" si="50"/>
        <v>42987Ε3 36η (Β)137Sα16</v>
      </c>
      <c r="AJ3100" s="286">
        <v>42987</v>
      </c>
      <c r="AK3100" s="278" t="s">
        <v>1669</v>
      </c>
      <c r="AL3100" s="277">
        <v>137</v>
      </c>
      <c r="AM3100" s="278" t="s">
        <v>235</v>
      </c>
      <c r="AN3100" s="277" t="s">
        <v>906</v>
      </c>
      <c r="AO3100" s="277" t="s">
        <v>1636</v>
      </c>
      <c r="AP3100" s="283">
        <v>7</v>
      </c>
      <c r="AQ3100" s="567">
        <v>3086</v>
      </c>
    </row>
    <row r="3101" spans="35:43" x14ac:dyDescent="0.25">
      <c r="AI3101" s="278" t="str">
        <f t="shared" si="50"/>
        <v>42987Ε3 36η (Β)137Sκ12</v>
      </c>
      <c r="AJ3101" s="286">
        <v>42987</v>
      </c>
      <c r="AK3101" s="278" t="s">
        <v>1669</v>
      </c>
      <c r="AL3101" s="277">
        <v>137</v>
      </c>
      <c r="AM3101" s="278" t="s">
        <v>235</v>
      </c>
      <c r="AN3101" s="277" t="s">
        <v>906</v>
      </c>
      <c r="AO3101" s="277" t="s">
        <v>1638</v>
      </c>
      <c r="AP3101" s="283">
        <v>9</v>
      </c>
      <c r="AQ3101" s="567">
        <v>3087</v>
      </c>
    </row>
    <row r="3102" spans="35:43" x14ac:dyDescent="0.25">
      <c r="AI3102" s="278" t="str">
        <f t="shared" si="50"/>
        <v>42987Ε3 36η (Β)137Sκ16</v>
      </c>
      <c r="AJ3102" s="286">
        <v>42987</v>
      </c>
      <c r="AK3102" s="278" t="s">
        <v>1669</v>
      </c>
      <c r="AL3102" s="277">
        <v>137</v>
      </c>
      <c r="AM3102" s="278" t="s">
        <v>235</v>
      </c>
      <c r="AN3102" s="277" t="s">
        <v>906</v>
      </c>
      <c r="AO3102" s="277" t="s">
        <v>1640</v>
      </c>
      <c r="AP3102" s="283">
        <v>11</v>
      </c>
      <c r="AQ3102" s="567">
        <v>3088</v>
      </c>
    </row>
    <row r="3103" spans="35:43" x14ac:dyDescent="0.25">
      <c r="AI3103" s="278" t="str">
        <f t="shared" si="50"/>
        <v>42989ITF (ARAB BANK)14Sκ18</v>
      </c>
      <c r="AJ3103" s="286">
        <v>42989</v>
      </c>
      <c r="AK3103" s="278" t="s">
        <v>1670</v>
      </c>
      <c r="AL3103" s="277">
        <v>14</v>
      </c>
      <c r="AM3103" s="278" t="s">
        <v>908</v>
      </c>
      <c r="AN3103" s="277" t="s">
        <v>906</v>
      </c>
      <c r="AO3103" s="277" t="s">
        <v>1641</v>
      </c>
      <c r="AP3103" s="283">
        <v>12</v>
      </c>
      <c r="AQ3103" s="567">
        <v>3089</v>
      </c>
    </row>
    <row r="3104" spans="35:43" x14ac:dyDescent="0.25">
      <c r="AI3104" s="278" t="str">
        <f t="shared" si="50"/>
        <v>42989TE (HERODOTOU)15Sα16</v>
      </c>
      <c r="AJ3104" s="286">
        <v>42989</v>
      </c>
      <c r="AK3104" s="278" t="s">
        <v>942</v>
      </c>
      <c r="AL3104" s="277">
        <v>15</v>
      </c>
      <c r="AM3104" s="278" t="s">
        <v>1699</v>
      </c>
      <c r="AN3104" s="277" t="s">
        <v>906</v>
      </c>
      <c r="AO3104" s="277" t="s">
        <v>1636</v>
      </c>
      <c r="AP3104" s="283">
        <v>7</v>
      </c>
      <c r="AQ3104" s="567">
        <v>3090</v>
      </c>
    </row>
    <row r="3105" spans="35:43" x14ac:dyDescent="0.25">
      <c r="AI3105" s="278" t="str">
        <f t="shared" si="50"/>
        <v>42989TE (HERODOTOU)15Dα16</v>
      </c>
      <c r="AJ3105" s="286">
        <v>42989</v>
      </c>
      <c r="AK3105" s="278" t="s">
        <v>942</v>
      </c>
      <c r="AL3105" s="277">
        <v>15</v>
      </c>
      <c r="AM3105" s="278" t="s">
        <v>1699</v>
      </c>
      <c r="AN3105" s="277" t="s">
        <v>913</v>
      </c>
      <c r="AO3105" s="277" t="s">
        <v>1636</v>
      </c>
      <c r="AP3105" s="283">
        <v>15</v>
      </c>
      <c r="AQ3105" s="567">
        <v>3092</v>
      </c>
    </row>
    <row r="3106" spans="35:43" x14ac:dyDescent="0.25">
      <c r="AI3106" s="278" t="str">
        <f t="shared" si="50"/>
        <v>42989TE (TELEKOM ALBANIA)15Sα16</v>
      </c>
      <c r="AJ3106" s="286">
        <v>42989</v>
      </c>
      <c r="AK3106" s="278" t="s">
        <v>1671</v>
      </c>
      <c r="AL3106" s="277">
        <v>15</v>
      </c>
      <c r="AM3106" s="278" t="s">
        <v>1699</v>
      </c>
      <c r="AN3106" s="277" t="s">
        <v>906</v>
      </c>
      <c r="AO3106" s="277" t="s">
        <v>1636</v>
      </c>
      <c r="AP3106" s="283">
        <v>7</v>
      </c>
      <c r="AQ3106" s="567">
        <v>3091</v>
      </c>
    </row>
    <row r="3107" spans="35:43" x14ac:dyDescent="0.25">
      <c r="AI3107" s="278" t="str">
        <f t="shared" si="50"/>
        <v>42989TE (TELEKOM ALBANIA)15Sκ16</v>
      </c>
      <c r="AJ3107" s="286">
        <v>42989</v>
      </c>
      <c r="AK3107" s="278" t="s">
        <v>1671</v>
      </c>
      <c r="AL3107" s="277">
        <v>15</v>
      </c>
      <c r="AM3107" s="278" t="s">
        <v>1699</v>
      </c>
      <c r="AN3107" s="277" t="s">
        <v>906</v>
      </c>
      <c r="AO3107" s="277" t="s">
        <v>1640</v>
      </c>
      <c r="AP3107" s="283">
        <v>11</v>
      </c>
      <c r="AQ3107" s="567">
        <v>3094</v>
      </c>
    </row>
    <row r="3108" spans="35:43" x14ac:dyDescent="0.25">
      <c r="AI3108" s="278" t="str">
        <f t="shared" si="50"/>
        <v>42989ITF (ARAB)14Sα18</v>
      </c>
      <c r="AJ3108" s="286">
        <v>42989</v>
      </c>
      <c r="AK3108" s="278" t="s">
        <v>1672</v>
      </c>
      <c r="AL3108" s="277">
        <v>14</v>
      </c>
      <c r="AM3108" s="278" t="s">
        <v>908</v>
      </c>
      <c r="AN3108" s="277" t="s">
        <v>906</v>
      </c>
      <c r="AO3108" s="277" t="s">
        <v>1637</v>
      </c>
      <c r="AP3108" s="283">
        <v>8</v>
      </c>
      <c r="AQ3108" s="567">
        <v>3093</v>
      </c>
    </row>
    <row r="3109" spans="35:43" x14ac:dyDescent="0.25">
      <c r="AI3109" s="278" t="str">
        <f t="shared" si="50"/>
        <v>42989ITF (ARAB GOLF)14Sκ18</v>
      </c>
      <c r="AJ3109" s="286">
        <v>42989</v>
      </c>
      <c r="AK3109" s="278" t="s">
        <v>1673</v>
      </c>
      <c r="AL3109" s="277">
        <v>14</v>
      </c>
      <c r="AM3109" s="278" t="s">
        <v>908</v>
      </c>
      <c r="AN3109" s="277" t="s">
        <v>906</v>
      </c>
      <c r="AO3109" s="277" t="s">
        <v>1641</v>
      </c>
      <c r="AP3109" s="283">
        <v>12</v>
      </c>
      <c r="AQ3109" s="567">
        <v>3095</v>
      </c>
    </row>
    <row r="3110" spans="35:43" x14ac:dyDescent="0.25">
      <c r="AI3110" s="278" t="str">
        <f t="shared" si="50"/>
        <v>42994Ε3 37η (Α)115Sα12</v>
      </c>
      <c r="AJ3110" s="286">
        <v>42994</v>
      </c>
      <c r="AK3110" s="278" t="s">
        <v>1674</v>
      </c>
      <c r="AL3110" s="277">
        <v>115</v>
      </c>
      <c r="AM3110" s="278" t="s">
        <v>331</v>
      </c>
      <c r="AN3110" s="277" t="s">
        <v>906</v>
      </c>
      <c r="AO3110" s="277" t="s">
        <v>1634</v>
      </c>
      <c r="AP3110" s="283">
        <v>5</v>
      </c>
      <c r="AQ3110" s="567">
        <v>3096</v>
      </c>
    </row>
    <row r="3111" spans="35:43" x14ac:dyDescent="0.25">
      <c r="AI3111" s="278" t="str">
        <f t="shared" si="50"/>
        <v>42994Ε3 37η (Α)115Sα14</v>
      </c>
      <c r="AJ3111" s="286">
        <v>42994</v>
      </c>
      <c r="AK3111" s="278" t="s">
        <v>1674</v>
      </c>
      <c r="AL3111" s="277">
        <v>115</v>
      </c>
      <c r="AM3111" s="278" t="s">
        <v>331</v>
      </c>
      <c r="AN3111" s="277" t="s">
        <v>906</v>
      </c>
      <c r="AO3111" s="277" t="s">
        <v>1635</v>
      </c>
      <c r="AP3111" s="283">
        <v>6</v>
      </c>
      <c r="AQ3111" s="567">
        <v>3097</v>
      </c>
    </row>
    <row r="3112" spans="35:43" x14ac:dyDescent="0.25">
      <c r="AI3112" s="278" t="str">
        <f t="shared" si="50"/>
        <v>42994Ε3 37η (Α)115Sα16</v>
      </c>
      <c r="AJ3112" s="286">
        <v>42994</v>
      </c>
      <c r="AK3112" s="278" t="s">
        <v>1674</v>
      </c>
      <c r="AL3112" s="277">
        <v>115</v>
      </c>
      <c r="AM3112" s="278" t="s">
        <v>331</v>
      </c>
      <c r="AN3112" s="277" t="s">
        <v>906</v>
      </c>
      <c r="AO3112" s="277" t="s">
        <v>1636</v>
      </c>
      <c r="AP3112" s="283">
        <v>7</v>
      </c>
      <c r="AQ3112" s="567">
        <v>3098</v>
      </c>
    </row>
    <row r="3113" spans="35:43" x14ac:dyDescent="0.25">
      <c r="AI3113" s="278" t="str">
        <f t="shared" si="50"/>
        <v>42994Ε3 37η (Α)115Sκ12</v>
      </c>
      <c r="AJ3113" s="286">
        <v>42994</v>
      </c>
      <c r="AK3113" s="278" t="s">
        <v>1674</v>
      </c>
      <c r="AL3113" s="277">
        <v>115</v>
      </c>
      <c r="AM3113" s="278" t="s">
        <v>331</v>
      </c>
      <c r="AN3113" s="277" t="s">
        <v>906</v>
      </c>
      <c r="AO3113" s="277" t="s">
        <v>1638</v>
      </c>
      <c r="AP3113" s="283">
        <v>9</v>
      </c>
      <c r="AQ3113" s="567">
        <v>3099</v>
      </c>
    </row>
    <row r="3114" spans="35:43" x14ac:dyDescent="0.25">
      <c r="AI3114" s="278" t="str">
        <f t="shared" si="50"/>
        <v>42994Ε3 37η (Α)115Sκ14</v>
      </c>
      <c r="AJ3114" s="286">
        <v>42994</v>
      </c>
      <c r="AK3114" s="278" t="s">
        <v>1674</v>
      </c>
      <c r="AL3114" s="277">
        <v>115</v>
      </c>
      <c r="AM3114" s="278" t="s">
        <v>331</v>
      </c>
      <c r="AN3114" s="277" t="s">
        <v>906</v>
      </c>
      <c r="AO3114" s="277" t="s">
        <v>1639</v>
      </c>
      <c r="AP3114" s="283">
        <v>10</v>
      </c>
      <c r="AQ3114" s="567">
        <v>3100</v>
      </c>
    </row>
    <row r="3115" spans="35:43" x14ac:dyDescent="0.25">
      <c r="AI3115" s="278" t="str">
        <f t="shared" si="50"/>
        <v>42994Ε3 37η (Β)154Sα14</v>
      </c>
      <c r="AJ3115" s="286">
        <v>42994</v>
      </c>
      <c r="AK3115" s="278" t="s">
        <v>1675</v>
      </c>
      <c r="AL3115" s="277">
        <v>154</v>
      </c>
      <c r="AM3115" s="278" t="s">
        <v>578</v>
      </c>
      <c r="AN3115" s="277" t="s">
        <v>906</v>
      </c>
      <c r="AO3115" s="277" t="s">
        <v>1635</v>
      </c>
      <c r="AP3115" s="283">
        <v>6</v>
      </c>
      <c r="AQ3115" s="567">
        <v>3101</v>
      </c>
    </row>
    <row r="3116" spans="35:43" x14ac:dyDescent="0.25">
      <c r="AI3116" s="278" t="str">
        <f t="shared" si="50"/>
        <v>42994Ε3 37η (Β)154Sκ14</v>
      </c>
      <c r="AJ3116" s="286">
        <v>42994</v>
      </c>
      <c r="AK3116" s="278" t="s">
        <v>1675</v>
      </c>
      <c r="AL3116" s="277">
        <v>154</v>
      </c>
      <c r="AM3116" s="278" t="s">
        <v>578</v>
      </c>
      <c r="AN3116" s="277" t="s">
        <v>906</v>
      </c>
      <c r="AO3116" s="277" t="s">
        <v>1639</v>
      </c>
      <c r="AP3116" s="283">
        <v>10</v>
      </c>
      <c r="AQ3116" s="567">
        <v>3102</v>
      </c>
    </row>
    <row r="3117" spans="35:43" x14ac:dyDescent="0.25">
      <c r="AI3117" s="278" t="str">
        <f t="shared" si="50"/>
        <v>42994Ε3 37η (Γ)194Sα14</v>
      </c>
      <c r="AJ3117" s="286">
        <v>42994</v>
      </c>
      <c r="AK3117" s="278" t="s">
        <v>1676</v>
      </c>
      <c r="AL3117" s="277">
        <v>194</v>
      </c>
      <c r="AM3117" s="278" t="s">
        <v>329</v>
      </c>
      <c r="AN3117" s="277" t="s">
        <v>906</v>
      </c>
      <c r="AO3117" s="277" t="s">
        <v>1635</v>
      </c>
      <c r="AP3117" s="283">
        <v>6</v>
      </c>
      <c r="AQ3117" s="567">
        <v>3103</v>
      </c>
    </row>
    <row r="3118" spans="35:43" x14ac:dyDescent="0.25">
      <c r="AI3118" s="278" t="str">
        <f t="shared" si="50"/>
        <v>42994Ε3 37η (Γ)194Sκ14</v>
      </c>
      <c r="AJ3118" s="286">
        <v>42994</v>
      </c>
      <c r="AK3118" s="278" t="s">
        <v>1676</v>
      </c>
      <c r="AL3118" s="277">
        <v>194</v>
      </c>
      <c r="AM3118" s="278" t="s">
        <v>329</v>
      </c>
      <c r="AN3118" s="277" t="s">
        <v>906</v>
      </c>
      <c r="AO3118" s="277" t="s">
        <v>1639</v>
      </c>
      <c r="AP3118" s="283">
        <v>10</v>
      </c>
      <c r="AQ3118" s="567">
        <v>3104</v>
      </c>
    </row>
    <row r="3119" spans="35:43" x14ac:dyDescent="0.25">
      <c r="AI3119" s="278" t="str">
        <f t="shared" si="50"/>
        <v>42994Ε3 37η (Δ)211Sα12</v>
      </c>
      <c r="AJ3119" s="286">
        <v>42994</v>
      </c>
      <c r="AK3119" s="278" t="s">
        <v>1677</v>
      </c>
      <c r="AL3119" s="277">
        <v>211</v>
      </c>
      <c r="AM3119" s="278" t="s">
        <v>245</v>
      </c>
      <c r="AN3119" s="277" t="s">
        <v>906</v>
      </c>
      <c r="AO3119" s="277" t="s">
        <v>1634</v>
      </c>
      <c r="AP3119" s="283">
        <v>5</v>
      </c>
      <c r="AQ3119" s="567">
        <v>3105</v>
      </c>
    </row>
    <row r="3120" spans="35:43" x14ac:dyDescent="0.25">
      <c r="AI3120" s="278" t="str">
        <f t="shared" si="50"/>
        <v>42994Ε3 37η (Δ)211Sα16</v>
      </c>
      <c r="AJ3120" s="286">
        <v>42994</v>
      </c>
      <c r="AK3120" s="278" t="s">
        <v>1677</v>
      </c>
      <c r="AL3120" s="277">
        <v>211</v>
      </c>
      <c r="AM3120" s="278" t="s">
        <v>245</v>
      </c>
      <c r="AN3120" s="277" t="s">
        <v>906</v>
      </c>
      <c r="AO3120" s="277" t="s">
        <v>1636</v>
      </c>
      <c r="AP3120" s="283">
        <v>7</v>
      </c>
      <c r="AQ3120" s="567">
        <v>3106</v>
      </c>
    </row>
    <row r="3121" spans="35:43" x14ac:dyDescent="0.25">
      <c r="AI3121" s="278" t="str">
        <f t="shared" si="50"/>
        <v>42994Ε3 37η (Δ)211Sκ12</v>
      </c>
      <c r="AJ3121" s="286">
        <v>42994</v>
      </c>
      <c r="AK3121" s="278" t="s">
        <v>1677</v>
      </c>
      <c r="AL3121" s="277">
        <v>211</v>
      </c>
      <c r="AM3121" s="278" t="s">
        <v>245</v>
      </c>
      <c r="AN3121" s="277" t="s">
        <v>906</v>
      </c>
      <c r="AO3121" s="277" t="s">
        <v>1638</v>
      </c>
      <c r="AP3121" s="283">
        <v>9</v>
      </c>
      <c r="AQ3121" s="567">
        <v>3107</v>
      </c>
    </row>
    <row r="3122" spans="35:43" x14ac:dyDescent="0.25">
      <c r="AI3122" s="278" t="str">
        <f t="shared" si="50"/>
        <v>42994Ε3 37η (Δ)211Sκ16</v>
      </c>
      <c r="AJ3122" s="286">
        <v>42994</v>
      </c>
      <c r="AK3122" s="278" t="s">
        <v>1677</v>
      </c>
      <c r="AL3122" s="277">
        <v>211</v>
      </c>
      <c r="AM3122" s="278" t="s">
        <v>245</v>
      </c>
      <c r="AN3122" s="277" t="s">
        <v>906</v>
      </c>
      <c r="AO3122" s="277" t="s">
        <v>1640</v>
      </c>
      <c r="AP3122" s="283">
        <v>11</v>
      </c>
      <c r="AQ3122" s="567">
        <v>3108</v>
      </c>
    </row>
    <row r="3123" spans="35:43" x14ac:dyDescent="0.25">
      <c r="AI3123" s="278" t="str">
        <f t="shared" si="50"/>
        <v>42994Ε3 37η (Ε)250Sα12</v>
      </c>
      <c r="AJ3123" s="286">
        <v>42994</v>
      </c>
      <c r="AK3123" s="278" t="s">
        <v>1678</v>
      </c>
      <c r="AL3123" s="277">
        <v>250</v>
      </c>
      <c r="AM3123" s="278" t="s">
        <v>358</v>
      </c>
      <c r="AN3123" s="277" t="s">
        <v>906</v>
      </c>
      <c r="AO3123" s="277" t="s">
        <v>1634</v>
      </c>
      <c r="AP3123" s="283">
        <v>5</v>
      </c>
      <c r="AQ3123" s="567">
        <v>3109</v>
      </c>
    </row>
    <row r="3124" spans="35:43" x14ac:dyDescent="0.25">
      <c r="AI3124" s="278" t="str">
        <f t="shared" si="50"/>
        <v>42994Ε3 37η (Ε)250Sα16</v>
      </c>
      <c r="AJ3124" s="286">
        <v>42994</v>
      </c>
      <c r="AK3124" s="278" t="s">
        <v>1678</v>
      </c>
      <c r="AL3124" s="277">
        <v>250</v>
      </c>
      <c r="AM3124" s="278" t="s">
        <v>358</v>
      </c>
      <c r="AN3124" s="277" t="s">
        <v>906</v>
      </c>
      <c r="AO3124" s="277" t="s">
        <v>1636</v>
      </c>
      <c r="AP3124" s="283">
        <v>7</v>
      </c>
      <c r="AQ3124" s="567">
        <v>3110</v>
      </c>
    </row>
    <row r="3125" spans="35:43" x14ac:dyDescent="0.25">
      <c r="AI3125" s="278" t="str">
        <f t="shared" si="50"/>
        <v>42994Ε3 37η (Ε)250Sκ12</v>
      </c>
      <c r="AJ3125" s="286">
        <v>42994</v>
      </c>
      <c r="AK3125" s="278" t="s">
        <v>1678</v>
      </c>
      <c r="AL3125" s="277">
        <v>250</v>
      </c>
      <c r="AM3125" s="278" t="s">
        <v>358</v>
      </c>
      <c r="AN3125" s="277" t="s">
        <v>906</v>
      </c>
      <c r="AO3125" s="277" t="s">
        <v>1638</v>
      </c>
      <c r="AP3125" s="283">
        <v>9</v>
      </c>
      <c r="AQ3125" s="567">
        <v>3111</v>
      </c>
    </row>
    <row r="3126" spans="35:43" x14ac:dyDescent="0.25">
      <c r="AI3126" s="278" t="str">
        <f t="shared" si="50"/>
        <v>42994Ε3 37η (Ζ)305Sα12</v>
      </c>
      <c r="AJ3126" s="286">
        <v>42994</v>
      </c>
      <c r="AK3126" s="278" t="s">
        <v>1679</v>
      </c>
      <c r="AL3126" s="277">
        <v>305</v>
      </c>
      <c r="AM3126" s="278" t="s">
        <v>262</v>
      </c>
      <c r="AN3126" s="277" t="s">
        <v>906</v>
      </c>
      <c r="AO3126" s="277" t="s">
        <v>1634</v>
      </c>
      <c r="AP3126" s="283">
        <v>5</v>
      </c>
      <c r="AQ3126" s="567">
        <v>3112</v>
      </c>
    </row>
    <row r="3127" spans="35:43" x14ac:dyDescent="0.25">
      <c r="AI3127" s="278" t="str">
        <f t="shared" si="50"/>
        <v>42994Ε3 37η (Ζ)305Sα14</v>
      </c>
      <c r="AJ3127" s="286">
        <v>42994</v>
      </c>
      <c r="AK3127" s="278" t="s">
        <v>1679</v>
      </c>
      <c r="AL3127" s="277">
        <v>305</v>
      </c>
      <c r="AM3127" s="278" t="s">
        <v>262</v>
      </c>
      <c r="AN3127" s="277" t="s">
        <v>906</v>
      </c>
      <c r="AO3127" s="277" t="s">
        <v>1635</v>
      </c>
      <c r="AP3127" s="283">
        <v>6</v>
      </c>
      <c r="AQ3127" s="567">
        <v>3113</v>
      </c>
    </row>
    <row r="3128" spans="35:43" x14ac:dyDescent="0.25">
      <c r="AI3128" s="278" t="str">
        <f t="shared" si="50"/>
        <v>42994Ε3 37η (Ζ)305Sα16</v>
      </c>
      <c r="AJ3128" s="286">
        <v>42994</v>
      </c>
      <c r="AK3128" s="278" t="s">
        <v>1679</v>
      </c>
      <c r="AL3128" s="277">
        <v>305</v>
      </c>
      <c r="AM3128" s="278" t="s">
        <v>262</v>
      </c>
      <c r="AN3128" s="277" t="s">
        <v>906</v>
      </c>
      <c r="AO3128" s="277" t="s">
        <v>1636</v>
      </c>
      <c r="AP3128" s="283">
        <v>7</v>
      </c>
      <c r="AQ3128" s="567">
        <v>3114</v>
      </c>
    </row>
    <row r="3129" spans="35:43" x14ac:dyDescent="0.25">
      <c r="AI3129" s="278" t="str">
        <f t="shared" si="50"/>
        <v>42994Ε3 37η (Ζ)305Sκ12</v>
      </c>
      <c r="AJ3129" s="286">
        <v>42994</v>
      </c>
      <c r="AK3129" s="278" t="s">
        <v>1679</v>
      </c>
      <c r="AL3129" s="277">
        <v>305</v>
      </c>
      <c r="AM3129" s="278" t="s">
        <v>262</v>
      </c>
      <c r="AN3129" s="277" t="s">
        <v>906</v>
      </c>
      <c r="AO3129" s="277" t="s">
        <v>1638</v>
      </c>
      <c r="AP3129" s="283">
        <v>9</v>
      </c>
      <c r="AQ3129" s="567">
        <v>3115</v>
      </c>
    </row>
    <row r="3130" spans="35:43" x14ac:dyDescent="0.25">
      <c r="AI3130" s="278" t="str">
        <f t="shared" si="50"/>
        <v>42994Ε3 37η (Ζ)305Sκ14</v>
      </c>
      <c r="AJ3130" s="286">
        <v>42994</v>
      </c>
      <c r="AK3130" s="278" t="s">
        <v>1679</v>
      </c>
      <c r="AL3130" s="277">
        <v>305</v>
      </c>
      <c r="AM3130" s="278" t="s">
        <v>262</v>
      </c>
      <c r="AN3130" s="277" t="s">
        <v>906</v>
      </c>
      <c r="AO3130" s="277" t="s">
        <v>1639</v>
      </c>
      <c r="AP3130" s="283">
        <v>10</v>
      </c>
      <c r="AQ3130" s="567">
        <v>3116</v>
      </c>
    </row>
    <row r="3131" spans="35:43" x14ac:dyDescent="0.25">
      <c r="AI3131" s="278" t="str">
        <f t="shared" si="50"/>
        <v>42994Ε3 37η (Ζ)305Sκ16</v>
      </c>
      <c r="AJ3131" s="286">
        <v>42994</v>
      </c>
      <c r="AK3131" s="278" t="s">
        <v>1679</v>
      </c>
      <c r="AL3131" s="277">
        <v>305</v>
      </c>
      <c r="AM3131" s="278" t="s">
        <v>262</v>
      </c>
      <c r="AN3131" s="277" t="s">
        <v>906</v>
      </c>
      <c r="AO3131" s="277" t="s">
        <v>1640</v>
      </c>
      <c r="AP3131" s="283">
        <v>11</v>
      </c>
      <c r="AQ3131" s="567">
        <v>3117</v>
      </c>
    </row>
    <row r="3132" spans="35:43" x14ac:dyDescent="0.25">
      <c r="AI3132" s="278" t="str">
        <f t="shared" si="50"/>
        <v>42994Ε3 37η (Η)318Sα12</v>
      </c>
      <c r="AJ3132" s="286">
        <v>42994</v>
      </c>
      <c r="AK3132" s="278" t="s">
        <v>1680</v>
      </c>
      <c r="AL3132" s="277">
        <v>318</v>
      </c>
      <c r="AM3132" s="278" t="s">
        <v>163</v>
      </c>
      <c r="AN3132" s="277" t="s">
        <v>906</v>
      </c>
      <c r="AO3132" s="277" t="s">
        <v>1634</v>
      </c>
      <c r="AP3132" s="283">
        <v>5</v>
      </c>
      <c r="AQ3132" s="567">
        <v>3118</v>
      </c>
    </row>
    <row r="3133" spans="35:43" x14ac:dyDescent="0.25">
      <c r="AI3133" s="278" t="str">
        <f t="shared" si="50"/>
        <v>42994Ε3 37η (Η)318Sα14</v>
      </c>
      <c r="AJ3133" s="286">
        <v>42994</v>
      </c>
      <c r="AK3133" s="278" t="s">
        <v>1680</v>
      </c>
      <c r="AL3133" s="277">
        <v>318</v>
      </c>
      <c r="AM3133" s="278" t="s">
        <v>163</v>
      </c>
      <c r="AN3133" s="277" t="s">
        <v>906</v>
      </c>
      <c r="AO3133" s="277" t="s">
        <v>1635</v>
      </c>
      <c r="AP3133" s="283">
        <v>6</v>
      </c>
      <c r="AQ3133" s="567">
        <v>3119</v>
      </c>
    </row>
    <row r="3134" spans="35:43" x14ac:dyDescent="0.25">
      <c r="AI3134" s="278" t="str">
        <f t="shared" si="50"/>
        <v>42994Ε3 37η (Η)318Sα16</v>
      </c>
      <c r="AJ3134" s="286">
        <v>42994</v>
      </c>
      <c r="AK3134" s="278" t="s">
        <v>1680</v>
      </c>
      <c r="AL3134" s="277">
        <v>318</v>
      </c>
      <c r="AM3134" s="278" t="s">
        <v>163</v>
      </c>
      <c r="AN3134" s="277" t="s">
        <v>906</v>
      </c>
      <c r="AO3134" s="277" t="s">
        <v>1636</v>
      </c>
      <c r="AP3134" s="283">
        <v>7</v>
      </c>
      <c r="AQ3134" s="567">
        <v>3120</v>
      </c>
    </row>
    <row r="3135" spans="35:43" x14ac:dyDescent="0.25">
      <c r="AI3135" s="278" t="str">
        <f t="shared" si="50"/>
        <v>42994Ε3 37η (Η)318Sκ12</v>
      </c>
      <c r="AJ3135" s="286">
        <v>42994</v>
      </c>
      <c r="AK3135" s="278" t="s">
        <v>1680</v>
      </c>
      <c r="AL3135" s="277">
        <v>318</v>
      </c>
      <c r="AM3135" s="278" t="s">
        <v>163</v>
      </c>
      <c r="AN3135" s="277" t="s">
        <v>906</v>
      </c>
      <c r="AO3135" s="277" t="s">
        <v>1638</v>
      </c>
      <c r="AP3135" s="283">
        <v>9</v>
      </c>
      <c r="AQ3135" s="567">
        <v>3121</v>
      </c>
    </row>
    <row r="3136" spans="35:43" x14ac:dyDescent="0.25">
      <c r="AI3136" s="278" t="str">
        <f t="shared" si="50"/>
        <v>42994Ε3 37η (Η)318Sκ14</v>
      </c>
      <c r="AJ3136" s="286">
        <v>42994</v>
      </c>
      <c r="AK3136" s="278" t="s">
        <v>1680</v>
      </c>
      <c r="AL3136" s="277">
        <v>318</v>
      </c>
      <c r="AM3136" s="278" t="s">
        <v>163</v>
      </c>
      <c r="AN3136" s="277" t="s">
        <v>906</v>
      </c>
      <c r="AO3136" s="277" t="s">
        <v>1639</v>
      </c>
      <c r="AP3136" s="283">
        <v>10</v>
      </c>
      <c r="AQ3136" s="567">
        <v>3122</v>
      </c>
    </row>
    <row r="3137" spans="35:43" x14ac:dyDescent="0.25">
      <c r="AI3137" s="278" t="str">
        <f t="shared" si="50"/>
        <v>42994Ε3 37η (Η)318Sκ16</v>
      </c>
      <c r="AJ3137" s="286">
        <v>42994</v>
      </c>
      <c r="AK3137" s="278" t="s">
        <v>1680</v>
      </c>
      <c r="AL3137" s="277">
        <v>318</v>
      </c>
      <c r="AM3137" s="278" t="s">
        <v>163</v>
      </c>
      <c r="AN3137" s="277" t="s">
        <v>906</v>
      </c>
      <c r="AO3137" s="277" t="s">
        <v>1640</v>
      </c>
      <c r="AP3137" s="283">
        <v>11</v>
      </c>
      <c r="AQ3137" s="567">
        <v>3123</v>
      </c>
    </row>
    <row r="3138" spans="35:43" x14ac:dyDescent="0.25">
      <c r="AI3138" s="278" t="str">
        <f t="shared" si="50"/>
        <v>42994Ε3 37η (ΙΑ)424Sα12</v>
      </c>
      <c r="AJ3138" s="286">
        <v>42994</v>
      </c>
      <c r="AK3138" s="278" t="s">
        <v>1681</v>
      </c>
      <c r="AL3138" s="277">
        <v>424</v>
      </c>
      <c r="AM3138" s="278" t="s">
        <v>197</v>
      </c>
      <c r="AN3138" s="277" t="s">
        <v>906</v>
      </c>
      <c r="AO3138" s="277" t="s">
        <v>1634</v>
      </c>
      <c r="AP3138" s="283">
        <v>5</v>
      </c>
      <c r="AQ3138" s="567">
        <v>3124</v>
      </c>
    </row>
    <row r="3139" spans="35:43" x14ac:dyDescent="0.25">
      <c r="AI3139" s="278" t="str">
        <f t="shared" ref="AI3139:AI3202" si="51">AJ3139&amp;AK3139&amp;AL3139&amp;AN3139&amp;AO3139</f>
        <v>42994Ε3 37η (ΙΑ)424Sα14</v>
      </c>
      <c r="AJ3139" s="286">
        <v>42994</v>
      </c>
      <c r="AK3139" s="278" t="s">
        <v>1681</v>
      </c>
      <c r="AL3139" s="277">
        <v>424</v>
      </c>
      <c r="AM3139" s="278" t="s">
        <v>197</v>
      </c>
      <c r="AN3139" s="277" t="s">
        <v>906</v>
      </c>
      <c r="AO3139" s="277" t="s">
        <v>1635</v>
      </c>
      <c r="AP3139" s="283">
        <v>6</v>
      </c>
      <c r="AQ3139" s="567">
        <v>3125</v>
      </c>
    </row>
    <row r="3140" spans="35:43" x14ac:dyDescent="0.25">
      <c r="AI3140" s="278" t="str">
        <f t="shared" si="51"/>
        <v>42994Ε3 37η (ΙΑ)424Sα16</v>
      </c>
      <c r="AJ3140" s="286">
        <v>42994</v>
      </c>
      <c r="AK3140" s="278" t="s">
        <v>1681</v>
      </c>
      <c r="AL3140" s="277">
        <v>424</v>
      </c>
      <c r="AM3140" s="278" t="s">
        <v>197</v>
      </c>
      <c r="AN3140" s="277" t="s">
        <v>906</v>
      </c>
      <c r="AO3140" s="277" t="s">
        <v>1636</v>
      </c>
      <c r="AP3140" s="283">
        <v>7</v>
      </c>
      <c r="AQ3140" s="567">
        <v>3126</v>
      </c>
    </row>
    <row r="3141" spans="35:43" x14ac:dyDescent="0.25">
      <c r="AI3141" s="278" t="str">
        <f t="shared" si="51"/>
        <v>42994Ε3 37η (ΙΑ)424Sκ12</v>
      </c>
      <c r="AJ3141" s="286">
        <v>42994</v>
      </c>
      <c r="AK3141" s="278" t="s">
        <v>1681</v>
      </c>
      <c r="AL3141" s="277">
        <v>424</v>
      </c>
      <c r="AM3141" s="278" t="s">
        <v>197</v>
      </c>
      <c r="AN3141" s="277" t="s">
        <v>906</v>
      </c>
      <c r="AO3141" s="277" t="s">
        <v>1638</v>
      </c>
      <c r="AP3141" s="283">
        <v>9</v>
      </c>
      <c r="AQ3141" s="567">
        <v>3127</v>
      </c>
    </row>
    <row r="3142" spans="35:43" x14ac:dyDescent="0.25">
      <c r="AI3142" s="278" t="str">
        <f t="shared" si="51"/>
        <v>42994Ε3 37η (ΙΑ)424Sκ14</v>
      </c>
      <c r="AJ3142" s="286">
        <v>42994</v>
      </c>
      <c r="AK3142" s="278" t="s">
        <v>1681</v>
      </c>
      <c r="AL3142" s="277">
        <v>424</v>
      </c>
      <c r="AM3142" s="278" t="s">
        <v>197</v>
      </c>
      <c r="AN3142" s="277" t="s">
        <v>906</v>
      </c>
      <c r="AO3142" s="277" t="s">
        <v>1639</v>
      </c>
      <c r="AP3142" s="283">
        <v>10</v>
      </c>
      <c r="AQ3142" s="567">
        <v>3128</v>
      </c>
    </row>
    <row r="3143" spans="35:43" x14ac:dyDescent="0.25">
      <c r="AI3143" s="278" t="str">
        <f t="shared" si="51"/>
        <v>42994Ε3 37η (ΙΑ)424Sκ16</v>
      </c>
      <c r="AJ3143" s="286">
        <v>42994</v>
      </c>
      <c r="AK3143" s="278" t="s">
        <v>1681</v>
      </c>
      <c r="AL3143" s="277">
        <v>424</v>
      </c>
      <c r="AM3143" s="278" t="s">
        <v>197</v>
      </c>
      <c r="AN3143" s="277" t="s">
        <v>906</v>
      </c>
      <c r="AO3143" s="277" t="s">
        <v>1640</v>
      </c>
      <c r="AP3143" s="283">
        <v>11</v>
      </c>
      <c r="AQ3143" s="567">
        <v>3129</v>
      </c>
    </row>
    <row r="3144" spans="35:43" x14ac:dyDescent="0.25">
      <c r="AI3144" s="278" t="str">
        <f t="shared" si="51"/>
        <v>42994Ε3 37η (ΣΤ)261Sα12</v>
      </c>
      <c r="AJ3144" s="286">
        <v>42994</v>
      </c>
      <c r="AK3144" s="278" t="s">
        <v>1682</v>
      </c>
      <c r="AL3144" s="277">
        <v>261</v>
      </c>
      <c r="AM3144" s="278" t="s">
        <v>145</v>
      </c>
      <c r="AN3144" s="277" t="s">
        <v>906</v>
      </c>
      <c r="AO3144" s="277" t="s">
        <v>1634</v>
      </c>
      <c r="AP3144" s="283">
        <v>5</v>
      </c>
      <c r="AQ3144" s="567">
        <v>3130</v>
      </c>
    </row>
    <row r="3145" spans="35:43" x14ac:dyDescent="0.25">
      <c r="AI3145" s="278" t="str">
        <f t="shared" si="51"/>
        <v>42994Ε3 37η (ΣΤ)261Sα16</v>
      </c>
      <c r="AJ3145" s="286">
        <v>42994</v>
      </c>
      <c r="AK3145" s="278" t="s">
        <v>1682</v>
      </c>
      <c r="AL3145" s="277">
        <v>261</v>
      </c>
      <c r="AM3145" s="278" t="s">
        <v>145</v>
      </c>
      <c r="AN3145" s="277" t="s">
        <v>906</v>
      </c>
      <c r="AO3145" s="277" t="s">
        <v>1636</v>
      </c>
      <c r="AP3145" s="283">
        <v>7</v>
      </c>
      <c r="AQ3145" s="567">
        <v>3131</v>
      </c>
    </row>
    <row r="3146" spans="35:43" x14ac:dyDescent="0.25">
      <c r="AI3146" s="278" t="str">
        <f t="shared" si="51"/>
        <v>42994Ε3 37η (ΣΤ)261Sκ12</v>
      </c>
      <c r="AJ3146" s="286">
        <v>42994</v>
      </c>
      <c r="AK3146" s="278" t="s">
        <v>1682</v>
      </c>
      <c r="AL3146" s="277">
        <v>261</v>
      </c>
      <c r="AM3146" s="278" t="s">
        <v>145</v>
      </c>
      <c r="AN3146" s="277" t="s">
        <v>906</v>
      </c>
      <c r="AO3146" s="277" t="s">
        <v>1638</v>
      </c>
      <c r="AP3146" s="283">
        <v>9</v>
      </c>
      <c r="AQ3146" s="567">
        <v>3132</v>
      </c>
    </row>
    <row r="3147" spans="35:43" x14ac:dyDescent="0.25">
      <c r="AI3147" s="278" t="str">
        <f t="shared" si="51"/>
        <v>42994Ε3 37η (ΣΤ)261Sκ16</v>
      </c>
      <c r="AJ3147" s="286">
        <v>42994</v>
      </c>
      <c r="AK3147" s="278" t="s">
        <v>1682</v>
      </c>
      <c r="AL3147" s="277">
        <v>261</v>
      </c>
      <c r="AM3147" s="278" t="s">
        <v>145</v>
      </c>
      <c r="AN3147" s="277" t="s">
        <v>906</v>
      </c>
      <c r="AO3147" s="277" t="s">
        <v>1640</v>
      </c>
      <c r="AP3147" s="283">
        <v>11</v>
      </c>
      <c r="AQ3147" s="567">
        <v>3133</v>
      </c>
    </row>
    <row r="3148" spans="35:43" x14ac:dyDescent="0.25">
      <c r="AI3148" s="278" t="str">
        <f t="shared" si="51"/>
        <v>42996TE (SANCHEZ)15Sα16</v>
      </c>
      <c r="AJ3148" s="286">
        <v>42996</v>
      </c>
      <c r="AK3148" s="278" t="s">
        <v>993</v>
      </c>
      <c r="AL3148" s="277">
        <v>15</v>
      </c>
      <c r="AM3148" s="278" t="s">
        <v>1699</v>
      </c>
      <c r="AN3148" s="277" t="s">
        <v>906</v>
      </c>
      <c r="AO3148" s="277" t="s">
        <v>1636</v>
      </c>
      <c r="AP3148" s="283">
        <v>7</v>
      </c>
      <c r="AQ3148" s="567">
        <v>3134</v>
      </c>
    </row>
    <row r="3149" spans="35:43" x14ac:dyDescent="0.25">
      <c r="AI3149" s="278" t="str">
        <f t="shared" si="51"/>
        <v>42996TE (HELLENIC BANK)15Sα16</v>
      </c>
      <c r="AJ3149" s="286">
        <v>42996</v>
      </c>
      <c r="AK3149" s="278" t="s">
        <v>1187</v>
      </c>
      <c r="AL3149" s="277">
        <v>15</v>
      </c>
      <c r="AM3149" s="278" t="s">
        <v>1699</v>
      </c>
      <c r="AN3149" s="277" t="s">
        <v>906</v>
      </c>
      <c r="AO3149" s="277" t="s">
        <v>1636</v>
      </c>
      <c r="AP3149" s="283">
        <v>7</v>
      </c>
      <c r="AQ3149" s="567">
        <v>3135</v>
      </c>
    </row>
    <row r="3150" spans="35:43" x14ac:dyDescent="0.25">
      <c r="AI3150" s="278" t="str">
        <f t="shared" si="51"/>
        <v>42996ITF (NATIONAL SPORT)14Sα18</v>
      </c>
      <c r="AJ3150" s="286">
        <v>42996</v>
      </c>
      <c r="AK3150" s="278" t="s">
        <v>1683</v>
      </c>
      <c r="AL3150" s="277">
        <v>14</v>
      </c>
      <c r="AM3150" s="278" t="s">
        <v>908</v>
      </c>
      <c r="AN3150" s="277" t="s">
        <v>906</v>
      </c>
      <c r="AO3150" s="277" t="s">
        <v>1637</v>
      </c>
      <c r="AP3150" s="283">
        <v>8</v>
      </c>
      <c r="AQ3150" s="567">
        <v>3136</v>
      </c>
    </row>
    <row r="3151" spans="35:43" x14ac:dyDescent="0.25">
      <c r="AI3151" s="278" t="str">
        <f t="shared" si="51"/>
        <v>43013Ε1δ (Γ)176Sα18</v>
      </c>
      <c r="AJ3151" s="286">
        <v>43013</v>
      </c>
      <c r="AK3151" s="278" t="s">
        <v>1739</v>
      </c>
      <c r="AL3151" s="277">
        <v>176</v>
      </c>
      <c r="AM3151" s="278" t="s">
        <v>227</v>
      </c>
      <c r="AN3151" s="277" t="s">
        <v>906</v>
      </c>
      <c r="AO3151" s="277" t="s">
        <v>1637</v>
      </c>
      <c r="AP3151" s="283">
        <v>8</v>
      </c>
      <c r="AQ3151" s="567">
        <v>3137</v>
      </c>
    </row>
    <row r="3152" spans="35:43" x14ac:dyDescent="0.25">
      <c r="AI3152" s="278" t="str">
        <f t="shared" si="51"/>
        <v>43013Ε1δ (Γ)176Dα18</v>
      </c>
      <c r="AJ3152" s="286">
        <v>43013</v>
      </c>
      <c r="AK3152" s="278" t="s">
        <v>1739</v>
      </c>
      <c r="AL3152" s="277">
        <v>176</v>
      </c>
      <c r="AM3152" s="278" t="s">
        <v>227</v>
      </c>
      <c r="AN3152" s="277" t="s">
        <v>913</v>
      </c>
      <c r="AO3152" s="277" t="s">
        <v>1637</v>
      </c>
      <c r="AP3152" s="283">
        <v>16</v>
      </c>
      <c r="AQ3152" s="567">
        <v>3138</v>
      </c>
    </row>
    <row r="3153" spans="35:43" x14ac:dyDescent="0.25">
      <c r="AI3153" s="278" t="str">
        <f t="shared" si="51"/>
        <v>43013Ε1δ (Γ)176Sκ18</v>
      </c>
      <c r="AJ3153" s="286">
        <v>43013</v>
      </c>
      <c r="AK3153" s="278" t="s">
        <v>1739</v>
      </c>
      <c r="AL3153" s="277">
        <v>176</v>
      </c>
      <c r="AM3153" s="278" t="s">
        <v>227</v>
      </c>
      <c r="AN3153" s="277" t="s">
        <v>906</v>
      </c>
      <c r="AO3153" s="277" t="s">
        <v>1641</v>
      </c>
      <c r="AP3153" s="283">
        <v>12</v>
      </c>
      <c r="AQ3153" s="567">
        <v>3139</v>
      </c>
    </row>
    <row r="3154" spans="35:43" x14ac:dyDescent="0.25">
      <c r="AI3154" s="278" t="str">
        <f t="shared" si="51"/>
        <v>43013Ε1δ (Γ)176Dκ18</v>
      </c>
      <c r="AJ3154" s="286">
        <v>43013</v>
      </c>
      <c r="AK3154" s="278" t="s">
        <v>1739</v>
      </c>
      <c r="AL3154" s="277">
        <v>176</v>
      </c>
      <c r="AM3154" s="278" t="s">
        <v>227</v>
      </c>
      <c r="AN3154" s="277" t="s">
        <v>913</v>
      </c>
      <c r="AO3154" s="277" t="s">
        <v>1641</v>
      </c>
      <c r="AP3154" s="283">
        <v>20</v>
      </c>
      <c r="AQ3154" s="567">
        <v>3140</v>
      </c>
    </row>
    <row r="3155" spans="35:43" x14ac:dyDescent="0.25">
      <c r="AI3155" s="278" t="str">
        <f t="shared" si="51"/>
        <v>42987Ε3 36η (Γ)185Sα16</v>
      </c>
      <c r="AJ3155" s="286">
        <v>42987</v>
      </c>
      <c r="AK3155" s="278" t="s">
        <v>1738</v>
      </c>
      <c r="AL3155" s="277">
        <v>185</v>
      </c>
      <c r="AM3155" s="278" t="s">
        <v>289</v>
      </c>
      <c r="AN3155" s="277" t="s">
        <v>906</v>
      </c>
      <c r="AO3155" s="277" t="s">
        <v>1636</v>
      </c>
      <c r="AP3155" s="283">
        <v>7</v>
      </c>
      <c r="AQ3155" s="567">
        <v>3153</v>
      </c>
    </row>
    <row r="3156" spans="35:43" x14ac:dyDescent="0.25">
      <c r="AI3156" s="278" t="str">
        <f t="shared" si="51"/>
        <v>42987Ε3 36η (Γ)185Sκ16</v>
      </c>
      <c r="AJ3156" s="286">
        <v>42987</v>
      </c>
      <c r="AK3156" s="278" t="s">
        <v>1738</v>
      </c>
      <c r="AL3156" s="277">
        <v>185</v>
      </c>
      <c r="AM3156" s="278" t="s">
        <v>289</v>
      </c>
      <c r="AN3156" s="277" t="s">
        <v>906</v>
      </c>
      <c r="AO3156" s="277" t="s">
        <v>1640</v>
      </c>
      <c r="AP3156" s="283">
        <v>11</v>
      </c>
      <c r="AQ3156" s="567">
        <v>3155</v>
      </c>
    </row>
    <row r="3157" spans="35:43" x14ac:dyDescent="0.25">
      <c r="AI3157" s="278" t="str">
        <f t="shared" si="51"/>
        <v>42843Παν (Η) 10333Sα10</v>
      </c>
      <c r="AJ3157" s="286">
        <v>42843</v>
      </c>
      <c r="AK3157" s="278" t="s">
        <v>1740</v>
      </c>
      <c r="AL3157" s="277">
        <v>333</v>
      </c>
      <c r="AM3157" s="278" t="s">
        <v>192</v>
      </c>
      <c r="AN3157" s="277" t="s">
        <v>906</v>
      </c>
      <c r="AO3157" s="277" t="s">
        <v>1741</v>
      </c>
      <c r="AP3157" s="283">
        <v>3</v>
      </c>
      <c r="AQ3157" s="567">
        <v>3156</v>
      </c>
    </row>
    <row r="3158" spans="35:43" x14ac:dyDescent="0.15">
      <c r="AI3158" s="278" t="str">
        <f t="shared" si="51"/>
        <v>42843Παν (Η) 10333Sκ10</v>
      </c>
      <c r="AJ3158" s="286">
        <v>42843</v>
      </c>
      <c r="AK3158" s="316" t="s">
        <v>1740</v>
      </c>
      <c r="AL3158" s="571">
        <v>333</v>
      </c>
      <c r="AM3158" s="316" t="s">
        <v>192</v>
      </c>
      <c r="AN3158" s="571" t="s">
        <v>906</v>
      </c>
      <c r="AO3158" s="571" t="s">
        <v>1742</v>
      </c>
      <c r="AP3158" s="283">
        <v>4</v>
      </c>
      <c r="AQ3158" s="567">
        <v>3157</v>
      </c>
    </row>
    <row r="3159" spans="35:43" x14ac:dyDescent="0.15">
      <c r="AI3159" s="278" t="str">
        <f t="shared" si="51"/>
        <v>42903ΠανΑΓ (Η)349Dμαγ</v>
      </c>
      <c r="AJ3159" s="286">
        <v>42903</v>
      </c>
      <c r="AK3159" s="316" t="s">
        <v>1743</v>
      </c>
      <c r="AL3159" s="571">
        <v>349</v>
      </c>
      <c r="AM3159" s="316" t="s">
        <v>280</v>
      </c>
      <c r="AN3159" s="571" t="s">
        <v>913</v>
      </c>
      <c r="AO3159" s="571" t="s">
        <v>1737</v>
      </c>
      <c r="AP3159" s="283">
        <v>29</v>
      </c>
      <c r="AQ3159" s="567">
        <v>3158</v>
      </c>
    </row>
    <row r="3160" spans="35:43" x14ac:dyDescent="0.15">
      <c r="AI3160" s="278" t="str">
        <f t="shared" si="51"/>
        <v>42986Ε3 36η (Γ)189Sα16</v>
      </c>
      <c r="AJ3160" s="286">
        <v>42986</v>
      </c>
      <c r="AK3160" s="316" t="s">
        <v>1738</v>
      </c>
      <c r="AL3160" s="571">
        <v>189</v>
      </c>
      <c r="AM3160" s="316" t="s">
        <v>298</v>
      </c>
      <c r="AN3160" s="571" t="s">
        <v>906</v>
      </c>
      <c r="AO3160" s="571" t="s">
        <v>1636</v>
      </c>
      <c r="AP3160" s="283">
        <v>7</v>
      </c>
      <c r="AQ3160" s="567">
        <v>3159</v>
      </c>
    </row>
    <row r="3161" spans="35:43" x14ac:dyDescent="0.15">
      <c r="AI3161" s="278" t="str">
        <f t="shared" si="51"/>
        <v>42986Ε3 36η (Γ)189Sκ16</v>
      </c>
      <c r="AJ3161" s="286">
        <v>42986</v>
      </c>
      <c r="AK3161" s="316" t="s">
        <v>1738</v>
      </c>
      <c r="AL3161" s="571">
        <v>189</v>
      </c>
      <c r="AM3161" s="316" t="s">
        <v>298</v>
      </c>
      <c r="AN3161" s="571" t="s">
        <v>906</v>
      </c>
      <c r="AO3161" s="571" t="s">
        <v>1640</v>
      </c>
      <c r="AP3161" s="283">
        <v>11</v>
      </c>
      <c r="AQ3161" s="567">
        <v>3160</v>
      </c>
    </row>
    <row r="3162" spans="35:43" x14ac:dyDescent="0.15">
      <c r="AI3162" s="278" t="str">
        <f t="shared" si="51"/>
        <v>43007Ε3 39η (Δ)211Sα14</v>
      </c>
      <c r="AJ3162" s="286">
        <v>43007</v>
      </c>
      <c r="AK3162" s="316" t="s">
        <v>1744</v>
      </c>
      <c r="AL3162" s="571">
        <v>211</v>
      </c>
      <c r="AM3162" s="316" t="s">
        <v>245</v>
      </c>
      <c r="AN3162" s="571" t="s">
        <v>906</v>
      </c>
      <c r="AO3162" s="571" t="s">
        <v>1635</v>
      </c>
      <c r="AP3162" s="283">
        <v>6</v>
      </c>
      <c r="AQ3162" s="567">
        <v>3161</v>
      </c>
    </row>
    <row r="3163" spans="35:43" x14ac:dyDescent="0.15">
      <c r="AI3163" s="278" t="str">
        <f t="shared" si="51"/>
        <v>43007Ε3 39η (Δ)211Sκ14</v>
      </c>
      <c r="AJ3163" s="286">
        <v>43007</v>
      </c>
      <c r="AK3163" s="316" t="s">
        <v>1744</v>
      </c>
      <c r="AL3163" s="571">
        <v>211</v>
      </c>
      <c r="AM3163" s="316" t="s">
        <v>245</v>
      </c>
      <c r="AN3163" s="571" t="s">
        <v>906</v>
      </c>
      <c r="AO3163" s="571" t="s">
        <v>1639</v>
      </c>
      <c r="AP3163" s="283">
        <v>10</v>
      </c>
      <c r="AQ3163" s="567">
        <v>3162</v>
      </c>
    </row>
    <row r="3164" spans="35:43" x14ac:dyDescent="0.15">
      <c r="AI3164" s="278" t="str">
        <f t="shared" si="51"/>
        <v>43007Ε3 39η (Ε)250Sα14</v>
      </c>
      <c r="AJ3164" s="286">
        <v>43007</v>
      </c>
      <c r="AK3164" s="316" t="s">
        <v>1745</v>
      </c>
      <c r="AL3164" s="571">
        <v>250</v>
      </c>
      <c r="AM3164" s="316" t="s">
        <v>358</v>
      </c>
      <c r="AN3164" s="571" t="s">
        <v>906</v>
      </c>
      <c r="AO3164" s="571" t="s">
        <v>1635</v>
      </c>
      <c r="AP3164" s="283">
        <v>6</v>
      </c>
      <c r="AQ3164" s="567">
        <v>3163</v>
      </c>
    </row>
    <row r="3165" spans="35:43" x14ac:dyDescent="0.15">
      <c r="AI3165" s="278" t="str">
        <f t="shared" si="51"/>
        <v>43007Ε3 39η (Ε)250Sκ14</v>
      </c>
      <c r="AJ3165" s="286">
        <v>43007</v>
      </c>
      <c r="AK3165" s="316" t="s">
        <v>1745</v>
      </c>
      <c r="AL3165" s="571">
        <v>250</v>
      </c>
      <c r="AM3165" s="316" t="s">
        <v>358</v>
      </c>
      <c r="AN3165" s="571" t="s">
        <v>906</v>
      </c>
      <c r="AO3165" s="571" t="s">
        <v>1639</v>
      </c>
      <c r="AP3165" s="283">
        <v>10</v>
      </c>
      <c r="AQ3165" s="567">
        <v>3164</v>
      </c>
    </row>
    <row r="3166" spans="35:43" x14ac:dyDescent="0.15">
      <c r="AI3166" s="278" t="str">
        <f t="shared" si="51"/>
        <v>43007Ε3 39η (Θ)397Sα12</v>
      </c>
      <c r="AJ3166" s="286">
        <v>43007</v>
      </c>
      <c r="AK3166" s="316" t="s">
        <v>1746</v>
      </c>
      <c r="AL3166" s="571">
        <v>397</v>
      </c>
      <c r="AM3166" s="316" t="s">
        <v>336</v>
      </c>
      <c r="AN3166" s="571" t="s">
        <v>906</v>
      </c>
      <c r="AO3166" s="571" t="s">
        <v>1634</v>
      </c>
      <c r="AP3166" s="283">
        <v>5</v>
      </c>
      <c r="AQ3166" s="567">
        <v>3165</v>
      </c>
    </row>
    <row r="3167" spans="35:43" x14ac:dyDescent="0.25">
      <c r="AI3167" s="278" t="str">
        <f t="shared" si="51"/>
        <v>43007Ε3 39η (Θ)397Sα14</v>
      </c>
      <c r="AJ3167" s="286">
        <v>43007</v>
      </c>
      <c r="AK3167" s="278" t="s">
        <v>1746</v>
      </c>
      <c r="AL3167" s="277">
        <v>397</v>
      </c>
      <c r="AM3167" s="278" t="s">
        <v>336</v>
      </c>
      <c r="AN3167" s="277" t="s">
        <v>906</v>
      </c>
      <c r="AO3167" s="277" t="s">
        <v>1635</v>
      </c>
      <c r="AP3167" s="283">
        <v>6</v>
      </c>
      <c r="AQ3167" s="567">
        <v>3166</v>
      </c>
    </row>
    <row r="3168" spans="35:43" x14ac:dyDescent="0.25">
      <c r="AI3168" s="278" t="str">
        <f t="shared" si="51"/>
        <v>43007Ε3 39η (Θ)397Sα16</v>
      </c>
      <c r="AJ3168" s="286">
        <v>43007</v>
      </c>
      <c r="AK3168" s="278" t="s">
        <v>1746</v>
      </c>
      <c r="AL3168" s="277">
        <v>397</v>
      </c>
      <c r="AM3168" s="278" t="s">
        <v>336</v>
      </c>
      <c r="AN3168" s="277" t="s">
        <v>906</v>
      </c>
      <c r="AO3168" s="277" t="s">
        <v>1636</v>
      </c>
      <c r="AP3168" s="283">
        <v>7</v>
      </c>
      <c r="AQ3168" s="567">
        <v>3167</v>
      </c>
    </row>
    <row r="3169" spans="35:43" x14ac:dyDescent="0.25">
      <c r="AI3169" s="278" t="str">
        <f t="shared" si="51"/>
        <v>43007Ε3 39η (Θ)397Sκ12</v>
      </c>
      <c r="AJ3169" s="286">
        <v>43007</v>
      </c>
      <c r="AK3169" s="278" t="s">
        <v>1746</v>
      </c>
      <c r="AL3169" s="277">
        <v>397</v>
      </c>
      <c r="AM3169" s="278" t="s">
        <v>336</v>
      </c>
      <c r="AN3169" s="277" t="s">
        <v>906</v>
      </c>
      <c r="AO3169" s="277" t="s">
        <v>1638</v>
      </c>
      <c r="AP3169" s="283">
        <v>9</v>
      </c>
      <c r="AQ3169" s="567">
        <v>3168</v>
      </c>
    </row>
    <row r="3170" spans="35:43" x14ac:dyDescent="0.25">
      <c r="AI3170" s="278" t="str">
        <f t="shared" si="51"/>
        <v>43007Ε3 39η (Θ)397Sκ14</v>
      </c>
      <c r="AJ3170" s="286">
        <v>43007</v>
      </c>
      <c r="AK3170" s="278" t="s">
        <v>1746</v>
      </c>
      <c r="AL3170" s="277">
        <v>397</v>
      </c>
      <c r="AM3170" s="278" t="s">
        <v>336</v>
      </c>
      <c r="AN3170" s="277" t="s">
        <v>906</v>
      </c>
      <c r="AO3170" s="277" t="s">
        <v>1639</v>
      </c>
      <c r="AP3170" s="283">
        <v>10</v>
      </c>
      <c r="AQ3170" s="567">
        <v>3169</v>
      </c>
    </row>
    <row r="3171" spans="35:43" x14ac:dyDescent="0.25">
      <c r="AI3171" s="278" t="str">
        <f t="shared" si="51"/>
        <v>43007Ε3 39η (Θ)397Sκ16</v>
      </c>
      <c r="AJ3171" s="286">
        <v>43007</v>
      </c>
      <c r="AK3171" s="278" t="s">
        <v>1746</v>
      </c>
      <c r="AL3171" s="277">
        <v>397</v>
      </c>
      <c r="AM3171" s="278" t="s">
        <v>336</v>
      </c>
      <c r="AN3171" s="277" t="s">
        <v>906</v>
      </c>
      <c r="AO3171" s="277" t="s">
        <v>1640</v>
      </c>
      <c r="AP3171" s="283">
        <v>11</v>
      </c>
      <c r="AQ3171" s="567">
        <v>3170</v>
      </c>
    </row>
    <row r="3172" spans="35:43" x14ac:dyDescent="0.25">
      <c r="AI3172" s="278" t="str">
        <f t="shared" si="51"/>
        <v>43007Ε3 39η (ΣΤ)261Sα14</v>
      </c>
      <c r="AJ3172" s="286">
        <v>43007</v>
      </c>
      <c r="AK3172" s="278" t="s">
        <v>1747</v>
      </c>
      <c r="AL3172" s="277">
        <v>261</v>
      </c>
      <c r="AM3172" s="278" t="s">
        <v>145</v>
      </c>
      <c r="AN3172" s="277" t="s">
        <v>906</v>
      </c>
      <c r="AO3172" s="277" t="s">
        <v>1635</v>
      </c>
      <c r="AP3172" s="283">
        <v>6</v>
      </c>
      <c r="AQ3172" s="567">
        <v>3171</v>
      </c>
    </row>
    <row r="3173" spans="35:43" x14ac:dyDescent="0.25">
      <c r="AI3173" s="278" t="str">
        <f t="shared" si="51"/>
        <v>43007Ε3 39η (ΣΤ)261Sκ14</v>
      </c>
      <c r="AJ3173" s="286">
        <v>43007</v>
      </c>
      <c r="AK3173" s="278" t="s">
        <v>1747</v>
      </c>
      <c r="AL3173" s="277">
        <v>261</v>
      </c>
      <c r="AM3173" s="278" t="s">
        <v>145</v>
      </c>
      <c r="AN3173" s="277" t="s">
        <v>906</v>
      </c>
      <c r="AO3173" s="277" t="s">
        <v>1639</v>
      </c>
      <c r="AP3173" s="283">
        <v>10</v>
      </c>
      <c r="AQ3173" s="567">
        <v>3172</v>
      </c>
    </row>
    <row r="3174" spans="35:43" x14ac:dyDescent="0.25">
      <c r="AI3174" s="278" t="str">
        <f t="shared" si="51"/>
        <v>42996ITF (NATIONAL SPORT)14Sκ18</v>
      </c>
      <c r="AJ3174" s="286">
        <v>42996</v>
      </c>
      <c r="AK3174" s="278" t="s">
        <v>1683</v>
      </c>
      <c r="AL3174" s="277">
        <v>14</v>
      </c>
      <c r="AM3174" s="278" t="s">
        <v>908</v>
      </c>
      <c r="AN3174" s="277" t="s">
        <v>906</v>
      </c>
      <c r="AO3174" s="277" t="s">
        <v>1641</v>
      </c>
      <c r="AP3174" s="283">
        <v>12</v>
      </c>
      <c r="AQ3174" s="567">
        <v>3173</v>
      </c>
    </row>
    <row r="3175" spans="35:43" x14ac:dyDescent="0.25">
      <c r="AI3175" s="278" t="str">
        <f t="shared" si="51"/>
        <v>42996ITF (NATIONAL SPORT)14Dκ18</v>
      </c>
      <c r="AJ3175" s="286">
        <v>42996</v>
      </c>
      <c r="AK3175" s="278" t="s">
        <v>1683</v>
      </c>
      <c r="AL3175" s="277">
        <v>14</v>
      </c>
      <c r="AM3175" s="278" t="s">
        <v>908</v>
      </c>
      <c r="AN3175" s="277" t="s">
        <v>913</v>
      </c>
      <c r="AO3175" s="277" t="s">
        <v>1641</v>
      </c>
      <c r="AP3175" s="283">
        <v>20</v>
      </c>
      <c r="AQ3175" s="567">
        <v>3174</v>
      </c>
    </row>
    <row r="3176" spans="35:43" x14ac:dyDescent="0.25">
      <c r="AI3176" s="278" t="str">
        <f t="shared" si="51"/>
        <v>43022Ε3 41η (Γ)195Sα12</v>
      </c>
      <c r="AJ3176" s="286">
        <v>43022</v>
      </c>
      <c r="AK3176" s="278" t="s">
        <v>1748</v>
      </c>
      <c r="AL3176" s="277">
        <v>195</v>
      </c>
      <c r="AM3176" s="278" t="s">
        <v>341</v>
      </c>
      <c r="AN3176" s="277" t="s">
        <v>906</v>
      </c>
      <c r="AO3176" s="277" t="s">
        <v>1634</v>
      </c>
      <c r="AP3176" s="283">
        <v>5</v>
      </c>
      <c r="AQ3176" s="567">
        <v>3188</v>
      </c>
    </row>
    <row r="3177" spans="35:43" x14ac:dyDescent="0.25">
      <c r="AI3177" s="278" t="str">
        <f t="shared" si="51"/>
        <v>43022Ε3 41η (Γ)195Sα16</v>
      </c>
      <c r="AJ3177" s="286">
        <v>43022</v>
      </c>
      <c r="AK3177" s="278" t="s">
        <v>1748</v>
      </c>
      <c r="AL3177" s="277">
        <v>195</v>
      </c>
      <c r="AM3177" s="278" t="s">
        <v>341</v>
      </c>
      <c r="AN3177" s="277" t="s">
        <v>906</v>
      </c>
      <c r="AO3177" s="277" t="s">
        <v>1636</v>
      </c>
      <c r="AP3177" s="283">
        <v>7</v>
      </c>
      <c r="AQ3177" s="567">
        <v>3189</v>
      </c>
    </row>
    <row r="3178" spans="35:43" x14ac:dyDescent="0.25">
      <c r="AI3178" s="278" t="str">
        <f t="shared" si="51"/>
        <v>43022Ε3 41η (Γ)195Sκ12</v>
      </c>
      <c r="AJ3178" s="286">
        <v>43022</v>
      </c>
      <c r="AK3178" s="278" t="s">
        <v>1748</v>
      </c>
      <c r="AL3178" s="277">
        <v>195</v>
      </c>
      <c r="AM3178" s="278" t="s">
        <v>341</v>
      </c>
      <c r="AN3178" s="277" t="s">
        <v>906</v>
      </c>
      <c r="AO3178" s="277" t="s">
        <v>1638</v>
      </c>
      <c r="AP3178" s="283">
        <v>9</v>
      </c>
      <c r="AQ3178" s="567">
        <v>3190</v>
      </c>
    </row>
    <row r="3179" spans="35:43" x14ac:dyDescent="0.25">
      <c r="AI3179" s="278" t="str">
        <f t="shared" si="51"/>
        <v>43022Ε3 41η (Γ)195Sκ16</v>
      </c>
      <c r="AJ3179" s="286">
        <v>43022</v>
      </c>
      <c r="AK3179" s="278" t="s">
        <v>1748</v>
      </c>
      <c r="AL3179" s="277">
        <v>195</v>
      </c>
      <c r="AM3179" s="278" t="s">
        <v>341</v>
      </c>
      <c r="AN3179" s="277" t="s">
        <v>906</v>
      </c>
      <c r="AO3179" s="277" t="s">
        <v>1640</v>
      </c>
      <c r="AP3179" s="283">
        <v>11</v>
      </c>
      <c r="AQ3179" s="567">
        <v>3191</v>
      </c>
    </row>
    <row r="3180" spans="35:43" x14ac:dyDescent="0.25">
      <c r="AI3180" s="278" t="str">
        <f t="shared" si="51"/>
        <v>43029U10 Πανελλ. (ΣΤ)261Sα10</v>
      </c>
      <c r="AJ3180" s="286">
        <v>43029</v>
      </c>
      <c r="AK3180" s="278" t="s">
        <v>1749</v>
      </c>
      <c r="AL3180" s="277">
        <v>261</v>
      </c>
      <c r="AM3180" s="278" t="s">
        <v>145</v>
      </c>
      <c r="AN3180" s="277" t="s">
        <v>906</v>
      </c>
      <c r="AO3180" s="277" t="s">
        <v>1741</v>
      </c>
      <c r="AP3180" s="283">
        <v>3</v>
      </c>
      <c r="AQ3180" s="567">
        <v>3196</v>
      </c>
    </row>
    <row r="3181" spans="35:43" x14ac:dyDescent="0.25">
      <c r="AI3181" s="278" t="str">
        <f t="shared" si="51"/>
        <v>43029U10 Πανελλ. (ΣΤ)261Sκ10</v>
      </c>
      <c r="AJ3181" s="286">
        <v>43029</v>
      </c>
      <c r="AK3181" s="278" t="s">
        <v>1749</v>
      </c>
      <c r="AL3181" s="277">
        <v>261</v>
      </c>
      <c r="AM3181" s="278" t="s">
        <v>145</v>
      </c>
      <c r="AN3181" s="277" t="s">
        <v>906</v>
      </c>
      <c r="AO3181" s="277" t="s">
        <v>1742</v>
      </c>
      <c r="AP3181" s="283">
        <v>4</v>
      </c>
      <c r="AQ3181" s="567">
        <v>3197</v>
      </c>
    </row>
    <row r="3182" spans="35:43" x14ac:dyDescent="0.25">
      <c r="AI3182" s="278" t="str">
        <f t="shared" si="51"/>
        <v>43029Ε3 42η (Δ)218Sα12</v>
      </c>
      <c r="AJ3182" s="286">
        <v>43029</v>
      </c>
      <c r="AK3182" s="278" t="s">
        <v>1750</v>
      </c>
      <c r="AL3182" s="277">
        <v>218</v>
      </c>
      <c r="AM3182" s="278" t="s">
        <v>301</v>
      </c>
      <c r="AN3182" s="277" t="s">
        <v>906</v>
      </c>
      <c r="AO3182" s="277" t="s">
        <v>1634</v>
      </c>
      <c r="AP3182" s="283">
        <v>5</v>
      </c>
      <c r="AQ3182" s="567">
        <v>3198</v>
      </c>
    </row>
    <row r="3183" spans="35:43" x14ac:dyDescent="0.25">
      <c r="AI3183" s="278" t="str">
        <f t="shared" si="51"/>
        <v>43029Ε3 42η (Δ)218Sκ12</v>
      </c>
      <c r="AJ3183" s="286">
        <v>43029</v>
      </c>
      <c r="AK3183" s="278" t="s">
        <v>1750</v>
      </c>
      <c r="AL3183" s="277">
        <v>218</v>
      </c>
      <c r="AM3183" s="278" t="s">
        <v>301</v>
      </c>
      <c r="AN3183" s="277" t="s">
        <v>906</v>
      </c>
      <c r="AO3183" s="277" t="s">
        <v>1638</v>
      </c>
      <c r="AP3183" s="283">
        <v>9</v>
      </c>
      <c r="AQ3183" s="567">
        <v>3199</v>
      </c>
    </row>
    <row r="3184" spans="35:43" x14ac:dyDescent="0.25">
      <c r="AI3184" s="278" t="str">
        <f t="shared" si="51"/>
        <v>43029Ε3 42η (Δ)218Sα16</v>
      </c>
      <c r="AJ3184" s="286">
        <v>43029</v>
      </c>
      <c r="AK3184" s="278" t="s">
        <v>1750</v>
      </c>
      <c r="AL3184" s="277">
        <v>218</v>
      </c>
      <c r="AM3184" s="278" t="s">
        <v>301</v>
      </c>
      <c r="AN3184" s="277" t="s">
        <v>906</v>
      </c>
      <c r="AO3184" s="277" t="s">
        <v>1636</v>
      </c>
      <c r="AP3184" s="283">
        <v>7</v>
      </c>
      <c r="AQ3184" s="567">
        <v>3200</v>
      </c>
    </row>
    <row r="3185" spans="35:43" x14ac:dyDescent="0.25">
      <c r="AI3185" s="278" t="str">
        <f t="shared" si="51"/>
        <v>43029Ε3 42η (Δ)218Sκ16</v>
      </c>
      <c r="AJ3185" s="286">
        <v>43029</v>
      </c>
      <c r="AK3185" s="278" t="s">
        <v>1750</v>
      </c>
      <c r="AL3185" s="277">
        <v>218</v>
      </c>
      <c r="AM3185" s="278" t="s">
        <v>301</v>
      </c>
      <c r="AN3185" s="277" t="s">
        <v>906</v>
      </c>
      <c r="AO3185" s="277" t="s">
        <v>1640</v>
      </c>
      <c r="AP3185" s="283">
        <v>11</v>
      </c>
      <c r="AQ3185" s="567">
        <v>3201</v>
      </c>
    </row>
    <row r="3186" spans="35:43" x14ac:dyDescent="0.25">
      <c r="AI3186" s="278" t="str">
        <f t="shared" si="51"/>
        <v>43028Ε3 42η (Θ)374Sα12</v>
      </c>
      <c r="AJ3186" s="286">
        <v>43028</v>
      </c>
      <c r="AK3186" s="278" t="s">
        <v>1751</v>
      </c>
      <c r="AL3186" s="277">
        <v>374</v>
      </c>
      <c r="AM3186" s="278" t="s">
        <v>208</v>
      </c>
      <c r="AN3186" s="277" t="s">
        <v>906</v>
      </c>
      <c r="AO3186" s="277" t="s">
        <v>1634</v>
      </c>
      <c r="AP3186" s="283">
        <v>5</v>
      </c>
      <c r="AQ3186" s="567">
        <v>3202</v>
      </c>
    </row>
    <row r="3187" spans="35:43" x14ac:dyDescent="0.25">
      <c r="AI3187" s="278" t="str">
        <f t="shared" si="51"/>
        <v>43028Ε3 42η (Θ)374Sα14</v>
      </c>
      <c r="AJ3187" s="286">
        <v>43028</v>
      </c>
      <c r="AK3187" s="278" t="s">
        <v>1751</v>
      </c>
      <c r="AL3187" s="277">
        <v>374</v>
      </c>
      <c r="AM3187" s="278" t="s">
        <v>208</v>
      </c>
      <c r="AN3187" s="277" t="s">
        <v>906</v>
      </c>
      <c r="AO3187" s="277" t="s">
        <v>1635</v>
      </c>
      <c r="AP3187" s="283">
        <v>6</v>
      </c>
      <c r="AQ3187" s="567">
        <v>3203</v>
      </c>
    </row>
    <row r="3188" spans="35:43" x14ac:dyDescent="0.25">
      <c r="AI3188" s="278" t="str">
        <f t="shared" si="51"/>
        <v>43028Ε3 42η (Θ)374Sα16</v>
      </c>
      <c r="AJ3188" s="286">
        <v>43028</v>
      </c>
      <c r="AK3188" s="278" t="s">
        <v>1751</v>
      </c>
      <c r="AL3188" s="277">
        <v>374</v>
      </c>
      <c r="AM3188" s="278" t="s">
        <v>208</v>
      </c>
      <c r="AN3188" s="277" t="s">
        <v>906</v>
      </c>
      <c r="AO3188" s="277" t="s">
        <v>1636</v>
      </c>
      <c r="AP3188" s="277">
        <v>7</v>
      </c>
      <c r="AQ3188" s="567">
        <v>3204</v>
      </c>
    </row>
    <row r="3189" spans="35:43" x14ac:dyDescent="0.25">
      <c r="AI3189" s="278" t="str">
        <f t="shared" si="51"/>
        <v>43028Ε3 42η (Θ)374Sκ12</v>
      </c>
      <c r="AJ3189" s="286">
        <v>43028</v>
      </c>
      <c r="AK3189" s="278" t="s">
        <v>1751</v>
      </c>
      <c r="AL3189" s="277">
        <v>374</v>
      </c>
      <c r="AM3189" s="278" t="s">
        <v>208</v>
      </c>
      <c r="AN3189" s="277" t="s">
        <v>906</v>
      </c>
      <c r="AO3189" s="277" t="s">
        <v>1638</v>
      </c>
      <c r="AP3189" s="277">
        <v>9</v>
      </c>
      <c r="AQ3189" s="567">
        <v>3205</v>
      </c>
    </row>
    <row r="3190" spans="35:43" x14ac:dyDescent="0.25">
      <c r="AI3190" s="278" t="str">
        <f t="shared" si="51"/>
        <v>43028Ε3 42η (Θ)374Sκ14</v>
      </c>
      <c r="AJ3190" s="286">
        <v>43028</v>
      </c>
      <c r="AK3190" s="278" t="s">
        <v>1751</v>
      </c>
      <c r="AL3190" s="277">
        <v>374</v>
      </c>
      <c r="AM3190" s="278" t="s">
        <v>208</v>
      </c>
      <c r="AN3190" s="277" t="s">
        <v>906</v>
      </c>
      <c r="AO3190" s="277" t="s">
        <v>1639</v>
      </c>
      <c r="AP3190" s="277">
        <v>10</v>
      </c>
      <c r="AQ3190" s="567">
        <v>3206</v>
      </c>
    </row>
    <row r="3191" spans="35:43" x14ac:dyDescent="0.25">
      <c r="AI3191" s="278" t="str">
        <f t="shared" si="51"/>
        <v>43028Ε3 42η (Θ)374Sκ16</v>
      </c>
      <c r="AJ3191" s="286">
        <v>43028</v>
      </c>
      <c r="AK3191" s="278" t="s">
        <v>1751</v>
      </c>
      <c r="AL3191" s="277">
        <v>374</v>
      </c>
      <c r="AM3191" s="278" t="s">
        <v>208</v>
      </c>
      <c r="AN3191" s="277" t="s">
        <v>906</v>
      </c>
      <c r="AO3191" s="277" t="s">
        <v>1640</v>
      </c>
      <c r="AP3191" s="277">
        <v>11</v>
      </c>
      <c r="AQ3191" s="567">
        <v>3207</v>
      </c>
    </row>
    <row r="3192" spans="35:43" x14ac:dyDescent="0.25">
      <c r="AI3192" s="278" t="str">
        <f t="shared" si="51"/>
        <v>43036Ε3 43η (Ε)245Sα12</v>
      </c>
      <c r="AJ3192" s="286">
        <v>43036</v>
      </c>
      <c r="AK3192" s="278" t="s">
        <v>1754</v>
      </c>
      <c r="AL3192" s="277">
        <v>245</v>
      </c>
      <c r="AM3192" s="278" t="s">
        <v>330</v>
      </c>
      <c r="AN3192" s="277" t="s">
        <v>906</v>
      </c>
      <c r="AO3192" s="277" t="s">
        <v>1634</v>
      </c>
      <c r="AP3192" s="277">
        <v>5</v>
      </c>
      <c r="AQ3192" s="567">
        <v>3211</v>
      </c>
    </row>
    <row r="3193" spans="35:43" x14ac:dyDescent="0.25">
      <c r="AI3193" s="278" t="str">
        <f t="shared" si="51"/>
        <v>43036Ε3 43η (Ε)245Sκ12</v>
      </c>
      <c r="AJ3193" s="286">
        <v>43036</v>
      </c>
      <c r="AK3193" s="278" t="s">
        <v>1754</v>
      </c>
      <c r="AL3193" s="277">
        <v>245</v>
      </c>
      <c r="AM3193" s="278" t="s">
        <v>330</v>
      </c>
      <c r="AN3193" s="277" t="s">
        <v>906</v>
      </c>
      <c r="AO3193" s="277" t="s">
        <v>1638</v>
      </c>
      <c r="AP3193" s="277">
        <v>9</v>
      </c>
      <c r="AQ3193" s="567">
        <v>3212</v>
      </c>
    </row>
    <row r="3194" spans="35:43" x14ac:dyDescent="0.25">
      <c r="AI3194" s="278" t="str">
        <f t="shared" si="51"/>
        <v>43036Ε3 43η (Ε)245Sα16</v>
      </c>
      <c r="AJ3194" s="286">
        <v>43036</v>
      </c>
      <c r="AK3194" s="278" t="s">
        <v>1754</v>
      </c>
      <c r="AL3194" s="277">
        <v>245</v>
      </c>
      <c r="AM3194" s="278" t="s">
        <v>330</v>
      </c>
      <c r="AN3194" s="277" t="s">
        <v>906</v>
      </c>
      <c r="AO3194" s="277" t="s">
        <v>1636</v>
      </c>
      <c r="AP3194" s="277">
        <v>7</v>
      </c>
      <c r="AQ3194" s="567">
        <v>3213</v>
      </c>
    </row>
    <row r="3195" spans="35:43" x14ac:dyDescent="0.25">
      <c r="AI3195" s="278" t="str">
        <f t="shared" si="51"/>
        <v>43036Ε3 43η (Ε)245Sκ16</v>
      </c>
      <c r="AJ3195" s="286">
        <v>43036</v>
      </c>
      <c r="AK3195" s="278" t="s">
        <v>1754</v>
      </c>
      <c r="AL3195" s="277">
        <v>245</v>
      </c>
      <c r="AM3195" s="278" t="s">
        <v>330</v>
      </c>
      <c r="AN3195" s="277" t="s">
        <v>906</v>
      </c>
      <c r="AO3195" s="277" t="s">
        <v>1640</v>
      </c>
      <c r="AP3195" s="277">
        <v>11</v>
      </c>
      <c r="AQ3195" s="567">
        <v>3214</v>
      </c>
    </row>
    <row r="3196" spans="35:43" x14ac:dyDescent="0.25">
      <c r="AI3196" s="278" t="str">
        <f t="shared" si="51"/>
        <v>43035Ε3 43η (ΙΑ)424Sα12</v>
      </c>
      <c r="AJ3196" s="286">
        <v>43035</v>
      </c>
      <c r="AK3196" s="278" t="s">
        <v>1755</v>
      </c>
      <c r="AL3196" s="277">
        <v>424</v>
      </c>
      <c r="AM3196" s="278" t="s">
        <v>197</v>
      </c>
      <c r="AN3196" s="277" t="s">
        <v>906</v>
      </c>
      <c r="AO3196" s="277" t="s">
        <v>1634</v>
      </c>
      <c r="AP3196" s="277">
        <v>5</v>
      </c>
      <c r="AQ3196" s="567">
        <v>3215</v>
      </c>
    </row>
    <row r="3197" spans="35:43" x14ac:dyDescent="0.25">
      <c r="AI3197" s="278" t="str">
        <f t="shared" si="51"/>
        <v>43035Ε3 43η (ΙΑ)424Sα14</v>
      </c>
      <c r="AJ3197" s="286">
        <v>43035</v>
      </c>
      <c r="AK3197" s="278" t="s">
        <v>1755</v>
      </c>
      <c r="AL3197" s="277">
        <v>424</v>
      </c>
      <c r="AM3197" s="278" t="s">
        <v>197</v>
      </c>
      <c r="AN3197" s="277" t="s">
        <v>906</v>
      </c>
      <c r="AO3197" s="277" t="s">
        <v>1635</v>
      </c>
      <c r="AP3197" s="277">
        <v>6</v>
      </c>
      <c r="AQ3197" s="567">
        <v>3216</v>
      </c>
    </row>
    <row r="3198" spans="35:43" x14ac:dyDescent="0.25">
      <c r="AI3198" s="278" t="str">
        <f t="shared" si="51"/>
        <v>43035Ε3 43η (ΙΑ)424Sα16</v>
      </c>
      <c r="AJ3198" s="286">
        <v>43035</v>
      </c>
      <c r="AK3198" s="278" t="s">
        <v>1755</v>
      </c>
      <c r="AL3198" s="277">
        <v>424</v>
      </c>
      <c r="AM3198" s="278" t="s">
        <v>197</v>
      </c>
      <c r="AN3198" s="277" t="s">
        <v>906</v>
      </c>
      <c r="AO3198" s="277" t="s">
        <v>1636</v>
      </c>
      <c r="AP3198" s="277">
        <v>7</v>
      </c>
      <c r="AQ3198" s="567">
        <v>3217</v>
      </c>
    </row>
    <row r="3199" spans="35:43" x14ac:dyDescent="0.25">
      <c r="AI3199" s="278" t="str">
        <f t="shared" si="51"/>
        <v>43035Ε3 43η (ΙΑ)424Sκ12</v>
      </c>
      <c r="AJ3199" s="286">
        <v>43035</v>
      </c>
      <c r="AK3199" s="278" t="s">
        <v>1755</v>
      </c>
      <c r="AL3199" s="277">
        <v>424</v>
      </c>
      <c r="AM3199" s="278" t="s">
        <v>197</v>
      </c>
      <c r="AN3199" s="277" t="s">
        <v>906</v>
      </c>
      <c r="AO3199" s="277" t="s">
        <v>1638</v>
      </c>
      <c r="AP3199" s="277">
        <v>9</v>
      </c>
      <c r="AQ3199" s="567">
        <v>3218</v>
      </c>
    </row>
    <row r="3200" spans="35:43" x14ac:dyDescent="0.25">
      <c r="AI3200" s="278" t="str">
        <f t="shared" si="51"/>
        <v>43035Ε3 43η (ΙΑ)424Sκ14</v>
      </c>
      <c r="AJ3200" s="286">
        <v>43035</v>
      </c>
      <c r="AK3200" s="278" t="s">
        <v>1755</v>
      </c>
      <c r="AL3200" s="277">
        <v>424</v>
      </c>
      <c r="AM3200" s="278" t="s">
        <v>197</v>
      </c>
      <c r="AN3200" s="277" t="s">
        <v>906</v>
      </c>
      <c r="AO3200" s="277" t="s">
        <v>1639</v>
      </c>
      <c r="AP3200" s="277">
        <v>10</v>
      </c>
      <c r="AQ3200" s="567">
        <v>3219</v>
      </c>
    </row>
    <row r="3201" spans="35:43" x14ac:dyDescent="0.25">
      <c r="AI3201" s="278" t="str">
        <f t="shared" si="51"/>
        <v>43035Ε3 43η (ΙΑ)424Sκ16</v>
      </c>
      <c r="AJ3201" s="286">
        <v>43035</v>
      </c>
      <c r="AK3201" s="278" t="s">
        <v>1755</v>
      </c>
      <c r="AL3201" s="277">
        <v>424</v>
      </c>
      <c r="AM3201" s="278" t="s">
        <v>197</v>
      </c>
      <c r="AN3201" s="277" t="s">
        <v>906</v>
      </c>
      <c r="AO3201" s="277" t="s">
        <v>1640</v>
      </c>
      <c r="AP3201" s="277">
        <v>11</v>
      </c>
      <c r="AQ3201" s="567">
        <v>3220</v>
      </c>
    </row>
    <row r="3202" spans="35:43" x14ac:dyDescent="0.25">
      <c r="AI3202" s="278" t="str">
        <f t="shared" si="51"/>
        <v>43029Ε3 42η (Α)112Sα12</v>
      </c>
      <c r="AJ3202" s="286">
        <v>43029</v>
      </c>
      <c r="AK3202" s="278" t="s">
        <v>1756</v>
      </c>
      <c r="AL3202" s="277">
        <v>112</v>
      </c>
      <c r="AM3202" s="278" t="s">
        <v>284</v>
      </c>
      <c r="AN3202" s="277" t="s">
        <v>906</v>
      </c>
      <c r="AO3202" s="277" t="s">
        <v>1634</v>
      </c>
      <c r="AP3202" s="277">
        <v>5</v>
      </c>
      <c r="AQ3202" s="567">
        <v>3221</v>
      </c>
    </row>
    <row r="3203" spans="35:43" x14ac:dyDescent="0.25">
      <c r="AI3203" s="278" t="str">
        <f t="shared" ref="AI3203:AI3263" si="52">AJ3203&amp;AK3203&amp;AL3203&amp;AN3203&amp;AO3203</f>
        <v>43029Ε3 42η (Α)112Sα16</v>
      </c>
      <c r="AJ3203" s="286">
        <v>43029</v>
      </c>
      <c r="AK3203" s="278" t="s">
        <v>1756</v>
      </c>
      <c r="AL3203" s="277">
        <v>112</v>
      </c>
      <c r="AM3203" s="278" t="s">
        <v>284</v>
      </c>
      <c r="AN3203" s="277" t="s">
        <v>906</v>
      </c>
      <c r="AO3203" s="277" t="s">
        <v>1636</v>
      </c>
      <c r="AP3203" s="277">
        <v>7</v>
      </c>
      <c r="AQ3203" s="567">
        <v>3222</v>
      </c>
    </row>
    <row r="3204" spans="35:43" x14ac:dyDescent="0.25">
      <c r="AI3204" s="278" t="str">
        <f t="shared" si="52"/>
        <v>43029Ε3 42η (Α)112Sκ12</v>
      </c>
      <c r="AJ3204" s="286">
        <v>43029</v>
      </c>
      <c r="AK3204" s="278" t="s">
        <v>1756</v>
      </c>
      <c r="AL3204" s="277">
        <v>112</v>
      </c>
      <c r="AM3204" s="278" t="s">
        <v>284</v>
      </c>
      <c r="AN3204" s="277" t="s">
        <v>906</v>
      </c>
      <c r="AO3204" s="277" t="s">
        <v>1638</v>
      </c>
      <c r="AP3204" s="277">
        <v>9</v>
      </c>
      <c r="AQ3204" s="567">
        <v>3223</v>
      </c>
    </row>
    <row r="3205" spans="35:43" x14ac:dyDescent="0.25">
      <c r="AI3205" s="278" t="str">
        <f t="shared" si="52"/>
        <v>43029Ε3 42η (Γ)198Sα14</v>
      </c>
      <c r="AJ3205" s="286">
        <v>43029</v>
      </c>
      <c r="AK3205" s="278" t="s">
        <v>1757</v>
      </c>
      <c r="AL3205" s="277">
        <v>198</v>
      </c>
      <c r="AM3205" s="278" t="s">
        <v>379</v>
      </c>
      <c r="AN3205" s="277" t="s">
        <v>906</v>
      </c>
      <c r="AO3205" s="277" t="s">
        <v>1635</v>
      </c>
      <c r="AP3205" s="277">
        <v>6</v>
      </c>
      <c r="AQ3205" s="567">
        <v>3224</v>
      </c>
    </row>
    <row r="3206" spans="35:43" x14ac:dyDescent="0.25">
      <c r="AI3206" s="278" t="str">
        <f t="shared" si="52"/>
        <v>43029Ε3 42η (Γ)190Sκ14</v>
      </c>
      <c r="AJ3206" s="286">
        <v>43029</v>
      </c>
      <c r="AK3206" s="278" t="s">
        <v>1757</v>
      </c>
      <c r="AL3206" s="277">
        <v>190</v>
      </c>
      <c r="AM3206" s="278" t="s">
        <v>312</v>
      </c>
      <c r="AN3206" s="277" t="s">
        <v>906</v>
      </c>
      <c r="AO3206" s="277" t="s">
        <v>1639</v>
      </c>
      <c r="AP3206" s="277">
        <v>10</v>
      </c>
      <c r="AQ3206" s="567">
        <v>3225</v>
      </c>
    </row>
    <row r="3207" spans="35:43" x14ac:dyDescent="0.25">
      <c r="AI3207" s="278" t="str">
        <f t="shared" si="52"/>
        <v>43029Ε3 42η (Ζ)309Sα12</v>
      </c>
      <c r="AJ3207" s="286">
        <v>43029</v>
      </c>
      <c r="AK3207" s="278" t="s">
        <v>1758</v>
      </c>
      <c r="AL3207" s="277">
        <v>309</v>
      </c>
      <c r="AM3207" s="278" t="s">
        <v>349</v>
      </c>
      <c r="AN3207" s="277" t="s">
        <v>906</v>
      </c>
      <c r="AO3207" s="277" t="s">
        <v>1634</v>
      </c>
      <c r="AP3207" s="277">
        <v>5</v>
      </c>
      <c r="AQ3207" s="567">
        <v>3226</v>
      </c>
    </row>
    <row r="3208" spans="35:43" x14ac:dyDescent="0.25">
      <c r="AI3208" s="278" t="str">
        <f t="shared" si="52"/>
        <v>43029Ε3 42η (Ζ)309Sα16</v>
      </c>
      <c r="AJ3208" s="286">
        <v>43029</v>
      </c>
      <c r="AK3208" s="278" t="s">
        <v>1758</v>
      </c>
      <c r="AL3208" s="277">
        <v>309</v>
      </c>
      <c r="AM3208" s="278" t="s">
        <v>349</v>
      </c>
      <c r="AN3208" s="277" t="s">
        <v>906</v>
      </c>
      <c r="AO3208" s="277" t="s">
        <v>1636</v>
      </c>
      <c r="AP3208" s="277">
        <v>7</v>
      </c>
      <c r="AQ3208" s="567">
        <v>3227</v>
      </c>
    </row>
    <row r="3209" spans="35:43" x14ac:dyDescent="0.25">
      <c r="AI3209" s="278" t="str">
        <f t="shared" si="52"/>
        <v>43029Ε3 42η (Ζ)309Sκ12</v>
      </c>
      <c r="AJ3209" s="286">
        <v>43029</v>
      </c>
      <c r="AK3209" s="278" t="s">
        <v>1758</v>
      </c>
      <c r="AL3209" s="277">
        <v>309</v>
      </c>
      <c r="AM3209" s="278" t="s">
        <v>349</v>
      </c>
      <c r="AN3209" s="277" t="s">
        <v>906</v>
      </c>
      <c r="AO3209" s="277" t="s">
        <v>1638</v>
      </c>
      <c r="AP3209" s="277">
        <v>9</v>
      </c>
      <c r="AQ3209" s="567">
        <v>3228</v>
      </c>
    </row>
    <row r="3210" spans="35:43" x14ac:dyDescent="0.25">
      <c r="AI3210" s="278" t="str">
        <f t="shared" si="52"/>
        <v>43029Ε3 42η (Ζ)298Sκ16</v>
      </c>
      <c r="AJ3210" s="286">
        <v>43029</v>
      </c>
      <c r="AK3210" s="278" t="s">
        <v>1758</v>
      </c>
      <c r="AL3210" s="277">
        <v>298</v>
      </c>
      <c r="AM3210" s="278" t="s">
        <v>155</v>
      </c>
      <c r="AN3210" s="277" t="s">
        <v>906</v>
      </c>
      <c r="AO3210" s="277" t="s">
        <v>1640</v>
      </c>
      <c r="AP3210" s="277">
        <v>11</v>
      </c>
      <c r="AQ3210" s="567">
        <v>3229</v>
      </c>
    </row>
    <row r="3211" spans="35:43" x14ac:dyDescent="0.25">
      <c r="AI3211" s="278" t="str">
        <f t="shared" si="52"/>
        <v>43029Ε3 42η (Ζ)310Sα14</v>
      </c>
      <c r="AJ3211" s="286">
        <v>43029</v>
      </c>
      <c r="AK3211" s="278" t="s">
        <v>1758</v>
      </c>
      <c r="AL3211" s="277">
        <v>310</v>
      </c>
      <c r="AM3211" s="278" t="s">
        <v>361</v>
      </c>
      <c r="AN3211" s="277" t="s">
        <v>906</v>
      </c>
      <c r="AO3211" s="277" t="s">
        <v>1635</v>
      </c>
      <c r="AP3211" s="277">
        <v>6</v>
      </c>
      <c r="AQ3211" s="567">
        <v>3230</v>
      </c>
    </row>
    <row r="3212" spans="35:43" x14ac:dyDescent="0.25">
      <c r="AI3212" s="278" t="str">
        <f t="shared" si="52"/>
        <v>43029Ε3 42η (ΣΤ)285Sα12</v>
      </c>
      <c r="AJ3212" s="286">
        <v>43029</v>
      </c>
      <c r="AK3212" s="278" t="s">
        <v>1759</v>
      </c>
      <c r="AL3212" s="277">
        <v>285</v>
      </c>
      <c r="AM3212" s="278" t="s">
        <v>310</v>
      </c>
      <c r="AN3212" s="277" t="s">
        <v>906</v>
      </c>
      <c r="AO3212" s="277" t="s">
        <v>1634</v>
      </c>
      <c r="AP3212" s="277">
        <v>5</v>
      </c>
      <c r="AQ3212" s="567">
        <v>3231</v>
      </c>
    </row>
    <row r="3213" spans="35:43" x14ac:dyDescent="0.25">
      <c r="AI3213" s="278" t="str">
        <f t="shared" si="52"/>
        <v>43029Ε3 42η (ΣΤ)285Sα16</v>
      </c>
      <c r="AJ3213" s="286">
        <v>43029</v>
      </c>
      <c r="AK3213" s="278" t="s">
        <v>1759</v>
      </c>
      <c r="AL3213" s="277">
        <v>285</v>
      </c>
      <c r="AM3213" s="278" t="s">
        <v>310</v>
      </c>
      <c r="AN3213" s="277" t="s">
        <v>906</v>
      </c>
      <c r="AO3213" s="277" t="s">
        <v>1636</v>
      </c>
      <c r="AP3213" s="277">
        <v>7</v>
      </c>
      <c r="AQ3213" s="567">
        <v>3232</v>
      </c>
    </row>
    <row r="3214" spans="35:43" x14ac:dyDescent="0.25">
      <c r="AI3214" s="278" t="str">
        <f t="shared" si="52"/>
        <v>43029Ε3 42η (ΣΤ)285Sκ12</v>
      </c>
      <c r="AJ3214" s="286">
        <v>43029</v>
      </c>
      <c r="AK3214" s="278" t="s">
        <v>1759</v>
      </c>
      <c r="AL3214" s="277">
        <v>285</v>
      </c>
      <c r="AM3214" s="278" t="s">
        <v>310</v>
      </c>
      <c r="AN3214" s="277" t="s">
        <v>906</v>
      </c>
      <c r="AO3214" s="277" t="s">
        <v>1638</v>
      </c>
      <c r="AP3214" s="277">
        <v>9</v>
      </c>
      <c r="AQ3214" s="567">
        <v>3233</v>
      </c>
    </row>
    <row r="3215" spans="35:43" x14ac:dyDescent="0.25">
      <c r="AI3215" s="278" t="str">
        <f t="shared" si="52"/>
        <v>43029Ε3 42η (ΣΤ)285Sκ16</v>
      </c>
      <c r="AJ3215" s="286">
        <v>43029</v>
      </c>
      <c r="AK3215" s="278" t="s">
        <v>1759</v>
      </c>
      <c r="AL3215" s="277">
        <v>285</v>
      </c>
      <c r="AM3215" s="278" t="s">
        <v>310</v>
      </c>
      <c r="AN3215" s="277" t="s">
        <v>906</v>
      </c>
      <c r="AO3215" s="277" t="s">
        <v>1640</v>
      </c>
      <c r="AP3215" s="277">
        <v>11</v>
      </c>
      <c r="AQ3215" s="567">
        <v>3234</v>
      </c>
    </row>
    <row r="3216" spans="35:43" x14ac:dyDescent="0.25">
      <c r="AI3216" s="278" t="str">
        <f t="shared" si="52"/>
        <v>43043Ε3 44η (ΣΤ)261Sα12</v>
      </c>
      <c r="AJ3216" s="286">
        <v>43043</v>
      </c>
      <c r="AK3216" s="278" t="s">
        <v>1802</v>
      </c>
      <c r="AL3216" s="277">
        <v>261</v>
      </c>
      <c r="AM3216" s="278" t="s">
        <v>145</v>
      </c>
      <c r="AN3216" s="277" t="s">
        <v>906</v>
      </c>
      <c r="AO3216" s="277" t="s">
        <v>1634</v>
      </c>
      <c r="AP3216" s="277">
        <v>5</v>
      </c>
      <c r="AQ3216" s="567">
        <v>3235</v>
      </c>
    </row>
    <row r="3217" spans="35:43" x14ac:dyDescent="0.25">
      <c r="AI3217" s="278" t="str">
        <f t="shared" si="52"/>
        <v>43043Ε3 44η (ΣΤ)261Sα16</v>
      </c>
      <c r="AJ3217" s="286">
        <v>43043</v>
      </c>
      <c r="AK3217" s="278" t="s">
        <v>1802</v>
      </c>
      <c r="AL3217" s="277">
        <v>261</v>
      </c>
      <c r="AM3217" s="278" t="s">
        <v>145</v>
      </c>
      <c r="AN3217" s="277" t="s">
        <v>906</v>
      </c>
      <c r="AO3217" s="277" t="s">
        <v>1636</v>
      </c>
      <c r="AP3217" s="277">
        <v>7</v>
      </c>
      <c r="AQ3217" s="567">
        <v>3236</v>
      </c>
    </row>
    <row r="3218" spans="35:43" x14ac:dyDescent="0.25">
      <c r="AI3218" s="278" t="str">
        <f t="shared" si="52"/>
        <v>43043Ε3 44η (ΣΤ)261Sκ12</v>
      </c>
      <c r="AJ3218" s="286">
        <v>43043</v>
      </c>
      <c r="AK3218" s="278" t="s">
        <v>1802</v>
      </c>
      <c r="AL3218" s="277">
        <v>261</v>
      </c>
      <c r="AM3218" s="278" t="s">
        <v>145</v>
      </c>
      <c r="AN3218" s="277" t="s">
        <v>906</v>
      </c>
      <c r="AO3218" s="277" t="s">
        <v>1638</v>
      </c>
      <c r="AP3218" s="277">
        <v>9</v>
      </c>
      <c r="AQ3218" s="567">
        <v>3237</v>
      </c>
    </row>
    <row r="3219" spans="35:43" x14ac:dyDescent="0.25">
      <c r="AI3219" s="278" t="str">
        <f t="shared" si="52"/>
        <v>43043Ε3 44η (ΣΤ)261Sκ16</v>
      </c>
      <c r="AJ3219" s="286">
        <v>43043</v>
      </c>
      <c r="AK3219" s="278" t="s">
        <v>1802</v>
      </c>
      <c r="AL3219" s="277">
        <v>261</v>
      </c>
      <c r="AM3219" s="278" t="s">
        <v>145</v>
      </c>
      <c r="AN3219" s="277" t="s">
        <v>906</v>
      </c>
      <c r="AO3219" s="277" t="s">
        <v>1640</v>
      </c>
      <c r="AP3219" s="277">
        <v>11</v>
      </c>
      <c r="AQ3219" s="567">
        <v>3238</v>
      </c>
    </row>
    <row r="3220" spans="35:43" x14ac:dyDescent="0.25">
      <c r="AI3220" s="278" t="str">
        <f t="shared" si="52"/>
        <v>43042Ε3 44η (Ε)245Sα14</v>
      </c>
      <c r="AJ3220" s="286">
        <v>43042</v>
      </c>
      <c r="AK3220" s="278" t="s">
        <v>1803</v>
      </c>
      <c r="AL3220" s="277">
        <v>245</v>
      </c>
      <c r="AM3220" s="278" t="s">
        <v>330</v>
      </c>
      <c r="AN3220" s="277" t="s">
        <v>906</v>
      </c>
      <c r="AO3220" s="277" t="s">
        <v>1635</v>
      </c>
      <c r="AP3220" s="277">
        <v>6</v>
      </c>
      <c r="AQ3220" s="567">
        <v>3239</v>
      </c>
    </row>
    <row r="3221" spans="35:43" x14ac:dyDescent="0.25">
      <c r="AI3221" s="278" t="str">
        <f t="shared" si="52"/>
        <v>43042Ε3 44η (Ε)245Sκ14</v>
      </c>
      <c r="AJ3221" s="286">
        <v>43042</v>
      </c>
      <c r="AK3221" s="278" t="s">
        <v>1803</v>
      </c>
      <c r="AL3221" s="277">
        <v>245</v>
      </c>
      <c r="AM3221" s="278" t="s">
        <v>330</v>
      </c>
      <c r="AN3221" s="277" t="s">
        <v>906</v>
      </c>
      <c r="AO3221" s="277" t="s">
        <v>1639</v>
      </c>
      <c r="AP3221" s="277">
        <v>10</v>
      </c>
      <c r="AQ3221" s="567">
        <v>3240</v>
      </c>
    </row>
    <row r="3222" spans="35:43" x14ac:dyDescent="0.25">
      <c r="AI3222" s="278" t="str">
        <f t="shared" si="52"/>
        <v>43036Ε3 43η (Δ)218Sα14</v>
      </c>
      <c r="AJ3222" s="286">
        <v>43036</v>
      </c>
      <c r="AK3222" s="278" t="s">
        <v>1804</v>
      </c>
      <c r="AL3222" s="277">
        <v>218</v>
      </c>
      <c r="AM3222" s="278" t="s">
        <v>301</v>
      </c>
      <c r="AN3222" s="277" t="s">
        <v>906</v>
      </c>
      <c r="AO3222" s="277" t="s">
        <v>1635</v>
      </c>
      <c r="AP3222" s="277">
        <v>6</v>
      </c>
      <c r="AQ3222" s="567">
        <v>3241</v>
      </c>
    </row>
    <row r="3223" spans="35:43" x14ac:dyDescent="0.25">
      <c r="AI3223" s="278" t="str">
        <f t="shared" si="52"/>
        <v>43036Ε3 43η (Δ)218Sκ14</v>
      </c>
      <c r="AJ3223" s="286">
        <v>43036</v>
      </c>
      <c r="AK3223" s="278" t="s">
        <v>1804</v>
      </c>
      <c r="AL3223" s="277">
        <v>218</v>
      </c>
      <c r="AM3223" s="278" t="s">
        <v>301</v>
      </c>
      <c r="AN3223" s="277" t="s">
        <v>906</v>
      </c>
      <c r="AO3223" s="277" t="s">
        <v>1639</v>
      </c>
      <c r="AP3223" s="277">
        <v>10</v>
      </c>
      <c r="AQ3223" s="567">
        <v>3242</v>
      </c>
    </row>
    <row r="3224" spans="35:43" x14ac:dyDescent="0.25">
      <c r="AI3224" s="278" t="str">
        <f t="shared" si="52"/>
        <v>43031ITF (OPEL CUP)14Sα18</v>
      </c>
      <c r="AJ3224" s="286">
        <v>43031</v>
      </c>
      <c r="AK3224" s="278" t="s">
        <v>1805</v>
      </c>
      <c r="AL3224" s="277">
        <v>14</v>
      </c>
      <c r="AM3224" s="278" t="s">
        <v>908</v>
      </c>
      <c r="AN3224" s="277" t="s">
        <v>906</v>
      </c>
      <c r="AO3224" s="277" t="s">
        <v>1637</v>
      </c>
      <c r="AP3224" s="277">
        <v>8</v>
      </c>
      <c r="AQ3224" s="567">
        <v>3243</v>
      </c>
    </row>
    <row r="3225" spans="35:43" x14ac:dyDescent="0.25">
      <c r="AI3225" s="278" t="str">
        <f t="shared" si="52"/>
        <v>43031ITF (OPEL CUP)14Dα18</v>
      </c>
      <c r="AJ3225" s="286">
        <v>43031</v>
      </c>
      <c r="AK3225" s="278" t="s">
        <v>1805</v>
      </c>
      <c r="AL3225" s="277">
        <v>14</v>
      </c>
      <c r="AM3225" s="278" t="s">
        <v>908</v>
      </c>
      <c r="AN3225" s="277" t="s">
        <v>913</v>
      </c>
      <c r="AO3225" s="277" t="s">
        <v>1637</v>
      </c>
      <c r="AP3225" s="277">
        <v>16</v>
      </c>
      <c r="AQ3225" s="567">
        <v>3244</v>
      </c>
    </row>
    <row r="3226" spans="35:43" x14ac:dyDescent="0.25">
      <c r="AI3226" s="278" t="str">
        <f t="shared" si="52"/>
        <v>43039ITF (31/10/17)14Sανδ</v>
      </c>
      <c r="AJ3226" s="286">
        <v>43039</v>
      </c>
      <c r="AK3226" s="278" t="s">
        <v>1806</v>
      </c>
      <c r="AL3226" s="277">
        <v>14</v>
      </c>
      <c r="AM3226" s="278" t="s">
        <v>908</v>
      </c>
      <c r="AN3226" s="277" t="s">
        <v>906</v>
      </c>
      <c r="AO3226" s="277" t="s">
        <v>1735</v>
      </c>
      <c r="AP3226" s="277">
        <v>25</v>
      </c>
      <c r="AQ3226" s="567">
        <v>3249</v>
      </c>
    </row>
    <row r="3227" spans="35:43" x14ac:dyDescent="0.25">
      <c r="AI3227" s="278" t="str">
        <f t="shared" si="52"/>
        <v>43039ITF (31/10/17)14Sγυν</v>
      </c>
      <c r="AJ3227" s="286">
        <v>43039</v>
      </c>
      <c r="AK3227" s="278" t="s">
        <v>1806</v>
      </c>
      <c r="AL3227" s="277">
        <v>14</v>
      </c>
      <c r="AM3227" s="278" t="s">
        <v>908</v>
      </c>
      <c r="AN3227" s="277" t="s">
        <v>906</v>
      </c>
      <c r="AO3227" s="277" t="s">
        <v>1736</v>
      </c>
      <c r="AP3227" s="277">
        <v>26</v>
      </c>
      <c r="AQ3227" s="567">
        <v>3250</v>
      </c>
    </row>
    <row r="3228" spans="35:43" x14ac:dyDescent="0.25">
      <c r="AI3228" s="278" t="str">
        <f t="shared" si="52"/>
        <v>43039ITF (31/10/17)14Dανδ</v>
      </c>
      <c r="AJ3228" s="286">
        <v>43039</v>
      </c>
      <c r="AK3228" s="278" t="s">
        <v>1806</v>
      </c>
      <c r="AL3228" s="277">
        <v>14</v>
      </c>
      <c r="AM3228" s="278" t="s">
        <v>908</v>
      </c>
      <c r="AN3228" s="277" t="s">
        <v>913</v>
      </c>
      <c r="AO3228" s="277" t="s">
        <v>1735</v>
      </c>
      <c r="AP3228" s="277">
        <v>27</v>
      </c>
      <c r="AQ3228" s="567">
        <v>3251</v>
      </c>
    </row>
    <row r="3229" spans="35:43" x14ac:dyDescent="0.25">
      <c r="AI3229" s="278" t="str">
        <f t="shared" si="52"/>
        <v>43039ITF (31/10/17)14Dγυν</v>
      </c>
      <c r="AJ3229" s="286">
        <v>43039</v>
      </c>
      <c r="AK3229" s="278" t="s">
        <v>1806</v>
      </c>
      <c r="AL3229" s="277">
        <v>14</v>
      </c>
      <c r="AM3229" s="278" t="s">
        <v>908</v>
      </c>
      <c r="AN3229" s="277" t="s">
        <v>913</v>
      </c>
      <c r="AO3229" s="277" t="s">
        <v>1736</v>
      </c>
      <c r="AP3229" s="277">
        <v>28</v>
      </c>
      <c r="AQ3229" s="567">
        <v>3252</v>
      </c>
    </row>
    <row r="3230" spans="35:43" x14ac:dyDescent="0.25">
      <c r="AI3230" s="278" t="str">
        <f t="shared" si="52"/>
        <v>43022Ε3 41η (ΣΤ)294Sα14</v>
      </c>
      <c r="AJ3230" s="286">
        <v>43022</v>
      </c>
      <c r="AK3230" s="278" t="s">
        <v>1807</v>
      </c>
      <c r="AL3230" s="277">
        <v>294</v>
      </c>
      <c r="AM3230" s="278" t="s">
        <v>385</v>
      </c>
      <c r="AN3230" s="277" t="s">
        <v>906</v>
      </c>
      <c r="AO3230" s="277" t="s">
        <v>1635</v>
      </c>
      <c r="AP3230" s="277">
        <v>6</v>
      </c>
      <c r="AQ3230" s="567">
        <v>3253</v>
      </c>
    </row>
    <row r="3231" spans="35:43" x14ac:dyDescent="0.25">
      <c r="AI3231" s="278" t="str">
        <f t="shared" si="52"/>
        <v>43022Ε3 41η (ΣΤ)294Sκ14</v>
      </c>
      <c r="AJ3231" s="286">
        <v>43022</v>
      </c>
      <c r="AK3231" s="278" t="s">
        <v>1807</v>
      </c>
      <c r="AL3231" s="277">
        <v>294</v>
      </c>
      <c r="AM3231" s="278" t="s">
        <v>385</v>
      </c>
      <c r="AN3231" s="277" t="s">
        <v>906</v>
      </c>
      <c r="AO3231" s="277" t="s">
        <v>1639</v>
      </c>
      <c r="AP3231" s="277">
        <v>10</v>
      </c>
      <c r="AQ3231" s="567">
        <v>3254</v>
      </c>
    </row>
    <row r="3232" spans="35:43" x14ac:dyDescent="0.25">
      <c r="AI3232" s="278" t="str">
        <f t="shared" si="52"/>
        <v>43056Ε3 46η (Η)333Sα12</v>
      </c>
      <c r="AJ3232" s="286">
        <v>43056</v>
      </c>
      <c r="AK3232" s="278" t="s">
        <v>1815</v>
      </c>
      <c r="AL3232" s="277">
        <v>333</v>
      </c>
      <c r="AM3232" s="278" t="s">
        <v>192</v>
      </c>
      <c r="AN3232" s="277" t="s">
        <v>906</v>
      </c>
      <c r="AO3232" s="277" t="s">
        <v>1634</v>
      </c>
      <c r="AP3232" s="277">
        <v>5</v>
      </c>
      <c r="AQ3232" s="567">
        <v>3255</v>
      </c>
    </row>
    <row r="3233" spans="35:43" x14ac:dyDescent="0.25">
      <c r="AI3233" s="278" t="str">
        <f t="shared" si="52"/>
        <v>43056Ε3 46η (Η)333Sα14</v>
      </c>
      <c r="AJ3233" s="286">
        <v>43056</v>
      </c>
      <c r="AK3233" s="278" t="s">
        <v>1815</v>
      </c>
      <c r="AL3233" s="277">
        <v>333</v>
      </c>
      <c r="AM3233" s="278" t="s">
        <v>192</v>
      </c>
      <c r="AN3233" s="277" t="s">
        <v>906</v>
      </c>
      <c r="AO3233" s="277" t="s">
        <v>1635</v>
      </c>
      <c r="AP3233" s="277">
        <v>6</v>
      </c>
      <c r="AQ3233" s="567">
        <v>3256</v>
      </c>
    </row>
    <row r="3234" spans="35:43" x14ac:dyDescent="0.25">
      <c r="AI3234" s="278" t="str">
        <f t="shared" si="52"/>
        <v>43056Ε3 46η (Η)333Sα16</v>
      </c>
      <c r="AJ3234" s="286">
        <v>43056</v>
      </c>
      <c r="AK3234" s="278" t="s">
        <v>1815</v>
      </c>
      <c r="AL3234" s="277">
        <v>333</v>
      </c>
      <c r="AM3234" s="278" t="s">
        <v>192</v>
      </c>
      <c r="AN3234" s="277" t="s">
        <v>906</v>
      </c>
      <c r="AO3234" s="277" t="s">
        <v>1636</v>
      </c>
      <c r="AP3234" s="277">
        <v>7</v>
      </c>
      <c r="AQ3234" s="567">
        <v>3257</v>
      </c>
    </row>
    <row r="3235" spans="35:43" x14ac:dyDescent="0.25">
      <c r="AI3235" s="278" t="str">
        <f t="shared" si="52"/>
        <v>43056Ε3 46η (Η)333Sκ12</v>
      </c>
      <c r="AJ3235" s="286">
        <v>43056</v>
      </c>
      <c r="AK3235" s="278" t="s">
        <v>1815</v>
      </c>
      <c r="AL3235" s="277">
        <v>333</v>
      </c>
      <c r="AM3235" s="278" t="s">
        <v>192</v>
      </c>
      <c r="AN3235" s="277" t="s">
        <v>906</v>
      </c>
      <c r="AO3235" s="277" t="s">
        <v>1638</v>
      </c>
      <c r="AP3235" s="277">
        <v>9</v>
      </c>
      <c r="AQ3235" s="567">
        <v>3258</v>
      </c>
    </row>
    <row r="3236" spans="35:43" x14ac:dyDescent="0.25">
      <c r="AI3236" s="278" t="str">
        <f t="shared" si="52"/>
        <v>43056Ε3 46η (Η)333Sκ14</v>
      </c>
      <c r="AJ3236" s="286">
        <v>43056</v>
      </c>
      <c r="AK3236" s="278" t="s">
        <v>1815</v>
      </c>
      <c r="AL3236" s="277">
        <v>333</v>
      </c>
      <c r="AM3236" s="278" t="s">
        <v>192</v>
      </c>
      <c r="AN3236" s="277" t="s">
        <v>906</v>
      </c>
      <c r="AO3236" s="277" t="s">
        <v>1639</v>
      </c>
      <c r="AP3236" s="277">
        <v>10</v>
      </c>
      <c r="AQ3236" s="567">
        <v>3259</v>
      </c>
    </row>
    <row r="3237" spans="35:43" x14ac:dyDescent="0.25">
      <c r="AI3237" s="278" t="str">
        <f t="shared" si="52"/>
        <v>43056Ε3 46η (Η)333Sκ16</v>
      </c>
      <c r="AJ3237" s="286">
        <v>43056</v>
      </c>
      <c r="AK3237" s="278" t="s">
        <v>1815</v>
      </c>
      <c r="AL3237" s="277">
        <v>333</v>
      </c>
      <c r="AM3237" s="278" t="s">
        <v>192</v>
      </c>
      <c r="AN3237" s="277" t="s">
        <v>906</v>
      </c>
      <c r="AO3237" s="277" t="s">
        <v>1640</v>
      </c>
      <c r="AP3237" s="277">
        <v>11</v>
      </c>
      <c r="AQ3237" s="567">
        <v>3260</v>
      </c>
    </row>
    <row r="3238" spans="35:43" x14ac:dyDescent="0.25">
      <c r="AI3238" s="278" t="str">
        <f t="shared" si="52"/>
        <v>43041Διασυλλογικό Α' Εθνική424Sανδ</v>
      </c>
      <c r="AJ3238" s="286">
        <v>43041</v>
      </c>
      <c r="AK3238" s="278" t="s">
        <v>1808</v>
      </c>
      <c r="AL3238" s="277">
        <v>424</v>
      </c>
      <c r="AM3238" s="278" t="s">
        <v>197</v>
      </c>
      <c r="AN3238" s="277" t="s">
        <v>906</v>
      </c>
      <c r="AO3238" s="277" t="s">
        <v>1735</v>
      </c>
      <c r="AP3238" s="277">
        <v>25</v>
      </c>
      <c r="AQ3238" s="567">
        <v>3261</v>
      </c>
    </row>
    <row r="3239" spans="35:43" x14ac:dyDescent="0.25">
      <c r="AI3239" s="278" t="str">
        <f t="shared" si="52"/>
        <v>43041Διασυλλογικό Α' Εθνική424Sγυν</v>
      </c>
      <c r="AJ3239" s="286">
        <v>43041</v>
      </c>
      <c r="AK3239" s="278" t="s">
        <v>1808</v>
      </c>
      <c r="AL3239" s="277">
        <v>424</v>
      </c>
      <c r="AM3239" s="278" t="s">
        <v>197</v>
      </c>
      <c r="AN3239" s="277" t="s">
        <v>906</v>
      </c>
      <c r="AO3239" s="277" t="s">
        <v>1736</v>
      </c>
      <c r="AP3239" s="277">
        <v>26</v>
      </c>
      <c r="AQ3239" s="567">
        <v>3262</v>
      </c>
    </row>
    <row r="3240" spans="35:43" x14ac:dyDescent="0.25">
      <c r="AI3240" s="278" t="str">
        <f t="shared" si="52"/>
        <v>43041Διασυλλ. Β' Εθνική Βορράς154Sανδ</v>
      </c>
      <c r="AJ3240" s="286">
        <v>43041</v>
      </c>
      <c r="AK3240" s="278" t="s">
        <v>1809</v>
      </c>
      <c r="AL3240" s="277">
        <v>154</v>
      </c>
      <c r="AM3240" s="278" t="s">
        <v>578</v>
      </c>
      <c r="AN3240" s="277" t="s">
        <v>906</v>
      </c>
      <c r="AO3240" s="277" t="s">
        <v>1735</v>
      </c>
      <c r="AP3240" s="277">
        <v>25</v>
      </c>
      <c r="AQ3240" s="567">
        <v>3263</v>
      </c>
    </row>
    <row r="3241" spans="35:43" x14ac:dyDescent="0.25">
      <c r="AI3241" s="278" t="str">
        <f t="shared" si="52"/>
        <v>43041Διασυλλ. Β' Εθνική Βορράς154Sγυν</v>
      </c>
      <c r="AJ3241" s="286">
        <v>43041</v>
      </c>
      <c r="AK3241" s="278" t="s">
        <v>1809</v>
      </c>
      <c r="AL3241" s="277">
        <v>154</v>
      </c>
      <c r="AM3241" s="278" t="s">
        <v>578</v>
      </c>
      <c r="AN3241" s="277" t="s">
        <v>906</v>
      </c>
      <c r="AO3241" s="277" t="s">
        <v>1736</v>
      </c>
      <c r="AP3241" s="277">
        <v>26</v>
      </c>
      <c r="AQ3241" s="567">
        <v>3264</v>
      </c>
    </row>
    <row r="3242" spans="35:43" x14ac:dyDescent="0.25">
      <c r="AI3242" s="278" t="str">
        <f t="shared" si="52"/>
        <v>43041Διασυλλ. Β' Εθνική Νότος333Sανδ</v>
      </c>
      <c r="AJ3242" s="286">
        <v>43041</v>
      </c>
      <c r="AK3242" s="278" t="s">
        <v>1810</v>
      </c>
      <c r="AL3242" s="277">
        <v>333</v>
      </c>
      <c r="AM3242" s="278" t="s">
        <v>192</v>
      </c>
      <c r="AN3242" s="277" t="s">
        <v>906</v>
      </c>
      <c r="AO3242" s="277" t="s">
        <v>1735</v>
      </c>
      <c r="AP3242" s="277">
        <v>25</v>
      </c>
      <c r="AQ3242" s="567">
        <v>3265</v>
      </c>
    </row>
    <row r="3243" spans="35:43" x14ac:dyDescent="0.25">
      <c r="AI3243" s="278" t="str">
        <f t="shared" si="52"/>
        <v>43041Διασυλλ. Β' Εθνική Νότος333Sγυν</v>
      </c>
      <c r="AJ3243" s="286">
        <v>43041</v>
      </c>
      <c r="AK3243" s="278" t="s">
        <v>1810</v>
      </c>
      <c r="AL3243" s="277">
        <v>333</v>
      </c>
      <c r="AM3243" s="278" t="s">
        <v>192</v>
      </c>
      <c r="AN3243" s="277" t="s">
        <v>906</v>
      </c>
      <c r="AO3243" s="277" t="s">
        <v>1736</v>
      </c>
      <c r="AP3243" s="277">
        <v>26</v>
      </c>
      <c r="AQ3243" s="567">
        <v>3266</v>
      </c>
    </row>
    <row r="3244" spans="35:43" x14ac:dyDescent="0.25">
      <c r="AI3244" s="278" t="str">
        <f t="shared" si="52"/>
        <v>43048Μαστ (Θ)400Sα12</v>
      </c>
      <c r="AJ3244" s="286">
        <v>43048</v>
      </c>
      <c r="AK3244" s="278" t="s">
        <v>1037</v>
      </c>
      <c r="AL3244" s="277">
        <v>400</v>
      </c>
      <c r="AM3244" s="278" t="s">
        <v>360</v>
      </c>
      <c r="AN3244" s="277" t="s">
        <v>906</v>
      </c>
      <c r="AO3244" s="277" t="s">
        <v>1634</v>
      </c>
      <c r="AP3244" s="277">
        <v>5</v>
      </c>
      <c r="AQ3244" s="567">
        <v>3267</v>
      </c>
    </row>
    <row r="3245" spans="35:43" x14ac:dyDescent="0.25">
      <c r="AI3245" s="278" t="str">
        <f t="shared" si="52"/>
        <v>43048Μαστ (Θ)400Sα14</v>
      </c>
      <c r="AJ3245" s="286">
        <v>43048</v>
      </c>
      <c r="AK3245" s="278" t="s">
        <v>1037</v>
      </c>
      <c r="AL3245" s="277">
        <v>400</v>
      </c>
      <c r="AM3245" s="278" t="s">
        <v>360</v>
      </c>
      <c r="AN3245" s="277" t="s">
        <v>906</v>
      </c>
      <c r="AO3245" s="277" t="s">
        <v>1635</v>
      </c>
      <c r="AP3245" s="277">
        <v>6</v>
      </c>
      <c r="AQ3245" s="567">
        <v>3268</v>
      </c>
    </row>
    <row r="3246" spans="35:43" x14ac:dyDescent="0.25">
      <c r="AI3246" s="278" t="str">
        <f t="shared" si="52"/>
        <v>43048Μαστ (Θ)400Sα16</v>
      </c>
      <c r="AJ3246" s="286">
        <v>43048</v>
      </c>
      <c r="AK3246" s="278" t="s">
        <v>1037</v>
      </c>
      <c r="AL3246" s="277">
        <v>400</v>
      </c>
      <c r="AM3246" s="278" t="s">
        <v>360</v>
      </c>
      <c r="AN3246" s="277" t="s">
        <v>906</v>
      </c>
      <c r="AO3246" s="277" t="s">
        <v>1636</v>
      </c>
      <c r="AP3246" s="277">
        <v>7</v>
      </c>
      <c r="AQ3246" s="567">
        <v>3269</v>
      </c>
    </row>
    <row r="3247" spans="35:43" x14ac:dyDescent="0.25">
      <c r="AI3247" s="278" t="str">
        <f t="shared" si="52"/>
        <v>43048Μαστ (Θ)400Sα18</v>
      </c>
      <c r="AJ3247" s="286">
        <v>43048</v>
      </c>
      <c r="AK3247" s="278" t="s">
        <v>1037</v>
      </c>
      <c r="AL3247" s="277">
        <v>400</v>
      </c>
      <c r="AM3247" s="278" t="s">
        <v>360</v>
      </c>
      <c r="AN3247" s="277" t="s">
        <v>906</v>
      </c>
      <c r="AO3247" s="277" t="s">
        <v>1637</v>
      </c>
      <c r="AP3247" s="277">
        <v>8</v>
      </c>
      <c r="AQ3247" s="567">
        <v>3270</v>
      </c>
    </row>
    <row r="3248" spans="35:43" x14ac:dyDescent="0.25">
      <c r="AI3248" s="278" t="str">
        <f t="shared" si="52"/>
        <v>43048Μαστ (Θ)400Sκ12</v>
      </c>
      <c r="AJ3248" s="286">
        <v>43048</v>
      </c>
      <c r="AK3248" s="278" t="s">
        <v>1037</v>
      </c>
      <c r="AL3248" s="277">
        <v>400</v>
      </c>
      <c r="AM3248" s="278" t="s">
        <v>360</v>
      </c>
      <c r="AN3248" s="277" t="s">
        <v>906</v>
      </c>
      <c r="AO3248" s="277" t="s">
        <v>1638</v>
      </c>
      <c r="AP3248" s="277">
        <v>9</v>
      </c>
      <c r="AQ3248" s="567">
        <v>3271</v>
      </c>
    </row>
    <row r="3249" spans="35:43" x14ac:dyDescent="0.25">
      <c r="AI3249" s="278" t="str">
        <f t="shared" si="52"/>
        <v>43048Μαστ (Θ)400Sκ14</v>
      </c>
      <c r="AJ3249" s="286">
        <v>43048</v>
      </c>
      <c r="AK3249" s="278" t="s">
        <v>1037</v>
      </c>
      <c r="AL3249" s="277">
        <v>400</v>
      </c>
      <c r="AM3249" s="278" t="s">
        <v>360</v>
      </c>
      <c r="AN3249" s="277" t="s">
        <v>906</v>
      </c>
      <c r="AO3249" s="277" t="s">
        <v>1639</v>
      </c>
      <c r="AP3249" s="277">
        <v>10</v>
      </c>
      <c r="AQ3249" s="567">
        <v>3272</v>
      </c>
    </row>
    <row r="3250" spans="35:43" x14ac:dyDescent="0.25">
      <c r="AI3250" s="278" t="str">
        <f t="shared" si="52"/>
        <v>43048Μαστ (Θ)400Sκ16</v>
      </c>
      <c r="AJ3250" s="286">
        <v>43048</v>
      </c>
      <c r="AK3250" s="278" t="s">
        <v>1037</v>
      </c>
      <c r="AL3250" s="277">
        <v>400</v>
      </c>
      <c r="AM3250" s="278" t="s">
        <v>360</v>
      </c>
      <c r="AN3250" s="277" t="s">
        <v>906</v>
      </c>
      <c r="AO3250" s="277" t="s">
        <v>1640</v>
      </c>
      <c r="AP3250" s="277">
        <v>11</v>
      </c>
      <c r="AQ3250" s="567">
        <v>3273</v>
      </c>
    </row>
    <row r="3251" spans="35:43" x14ac:dyDescent="0.25">
      <c r="AI3251" s="278" t="str">
        <f t="shared" si="52"/>
        <v>43048Μαστ (Θ)400Sκ18</v>
      </c>
      <c r="AJ3251" s="286">
        <v>43048</v>
      </c>
      <c r="AK3251" s="278" t="s">
        <v>1037</v>
      </c>
      <c r="AL3251" s="277">
        <v>400</v>
      </c>
      <c r="AM3251" s="278" t="s">
        <v>360</v>
      </c>
      <c r="AN3251" s="277" t="s">
        <v>906</v>
      </c>
      <c r="AO3251" s="277" t="s">
        <v>1641</v>
      </c>
      <c r="AP3251" s="277">
        <v>12</v>
      </c>
      <c r="AQ3251" s="567">
        <v>3274</v>
      </c>
    </row>
    <row r="3252" spans="35:43" x14ac:dyDescent="0.25">
      <c r="AI3252" s="278" t="str">
        <f t="shared" si="52"/>
        <v>43050Ε3 45η (Β)124Sα14</v>
      </c>
      <c r="AJ3252" s="286">
        <v>43050</v>
      </c>
      <c r="AK3252" s="278" t="s">
        <v>1811</v>
      </c>
      <c r="AL3252" s="277">
        <v>124</v>
      </c>
      <c r="AM3252" s="278" t="s">
        <v>127</v>
      </c>
      <c r="AN3252" s="277" t="s">
        <v>906</v>
      </c>
      <c r="AO3252" s="277" t="s">
        <v>1635</v>
      </c>
      <c r="AP3252" s="277">
        <v>6</v>
      </c>
      <c r="AQ3252" s="567">
        <v>3275</v>
      </c>
    </row>
    <row r="3253" spans="35:43" x14ac:dyDescent="0.25">
      <c r="AI3253" s="278" t="str">
        <f t="shared" si="52"/>
        <v>43050Ε3 45η (Β)124Sκ14</v>
      </c>
      <c r="AJ3253" s="286">
        <v>43050</v>
      </c>
      <c r="AK3253" s="278" t="s">
        <v>1811</v>
      </c>
      <c r="AL3253" s="277">
        <v>124</v>
      </c>
      <c r="AM3253" s="278" t="s">
        <v>127</v>
      </c>
      <c r="AN3253" s="277" t="s">
        <v>906</v>
      </c>
      <c r="AO3253" s="277" t="s">
        <v>1639</v>
      </c>
      <c r="AP3253" s="277">
        <v>10</v>
      </c>
      <c r="AQ3253" s="567">
        <v>3276</v>
      </c>
    </row>
    <row r="3254" spans="35:43" x14ac:dyDescent="0.25">
      <c r="AI3254" s="278" t="str">
        <f t="shared" si="52"/>
        <v>43064Διασυλλογικό Γ Εθνική (Δ)217Sα/γ</v>
      </c>
      <c r="AJ3254" s="286">
        <v>43064</v>
      </c>
      <c r="AK3254" s="278" t="s">
        <v>1812</v>
      </c>
      <c r="AL3254" s="277">
        <v>217</v>
      </c>
      <c r="AM3254" s="278" t="s">
        <v>290</v>
      </c>
      <c r="AN3254" s="277" t="s">
        <v>906</v>
      </c>
      <c r="AO3254" s="277" t="s">
        <v>1813</v>
      </c>
      <c r="AP3254" s="277">
        <v>30</v>
      </c>
      <c r="AQ3254" s="567">
        <v>3277</v>
      </c>
    </row>
    <row r="3255" spans="35:43" x14ac:dyDescent="0.25">
      <c r="AI3255" s="278" t="str">
        <f t="shared" si="52"/>
        <v>43056Ε3 46η (Β)152Sα12</v>
      </c>
      <c r="AJ3255" s="286">
        <v>43056</v>
      </c>
      <c r="AK3255" s="278" t="s">
        <v>1814</v>
      </c>
      <c r="AL3255" s="277">
        <v>152</v>
      </c>
      <c r="AM3255" s="278" t="s">
        <v>309</v>
      </c>
      <c r="AN3255" s="277" t="s">
        <v>906</v>
      </c>
      <c r="AO3255" s="277" t="s">
        <v>1634</v>
      </c>
      <c r="AP3255" s="277">
        <v>5</v>
      </c>
      <c r="AQ3255" s="567">
        <v>3278</v>
      </c>
    </row>
    <row r="3256" spans="35:43" x14ac:dyDescent="0.25">
      <c r="AI3256" s="278" t="str">
        <f t="shared" si="52"/>
        <v>43056Ε3 46η (Β)152Sα16</v>
      </c>
      <c r="AJ3256" s="286">
        <v>43056</v>
      </c>
      <c r="AK3256" s="278" t="s">
        <v>1814</v>
      </c>
      <c r="AL3256" s="277">
        <v>152</v>
      </c>
      <c r="AM3256" s="278" t="s">
        <v>309</v>
      </c>
      <c r="AN3256" s="277" t="s">
        <v>906</v>
      </c>
      <c r="AO3256" s="277" t="s">
        <v>1636</v>
      </c>
      <c r="AP3256" s="277">
        <v>7</v>
      </c>
      <c r="AQ3256" s="567">
        <v>3279</v>
      </c>
    </row>
    <row r="3257" spans="35:43" x14ac:dyDescent="0.25">
      <c r="AI3257" s="278" t="str">
        <f t="shared" si="52"/>
        <v>43056Ε3 46η (Β)152Sκ12</v>
      </c>
      <c r="AJ3257" s="286">
        <v>43056</v>
      </c>
      <c r="AK3257" s="278" t="s">
        <v>1814</v>
      </c>
      <c r="AL3257" s="277">
        <v>152</v>
      </c>
      <c r="AM3257" s="278" t="s">
        <v>309</v>
      </c>
      <c r="AN3257" s="277" t="s">
        <v>906</v>
      </c>
      <c r="AO3257" s="277" t="s">
        <v>1638</v>
      </c>
      <c r="AP3257" s="277">
        <v>9</v>
      </c>
      <c r="AQ3257" s="567">
        <v>3280</v>
      </c>
    </row>
    <row r="3258" spans="35:43" x14ac:dyDescent="0.25">
      <c r="AI3258" s="278" t="str">
        <f t="shared" si="52"/>
        <v>43056Ε3 46η (Β)152Sκ16</v>
      </c>
      <c r="AJ3258" s="286">
        <v>43056</v>
      </c>
      <c r="AK3258" s="278" t="s">
        <v>1814</v>
      </c>
      <c r="AL3258" s="277">
        <v>152</v>
      </c>
      <c r="AM3258" s="278" t="s">
        <v>309</v>
      </c>
      <c r="AN3258" s="277" t="s">
        <v>906</v>
      </c>
      <c r="AO3258" s="277" t="s">
        <v>1640</v>
      </c>
      <c r="AP3258" s="277">
        <v>11</v>
      </c>
      <c r="AQ3258" s="567">
        <v>3281</v>
      </c>
    </row>
    <row r="3259" spans="35:43" x14ac:dyDescent="0.25">
      <c r="AI3259" s="278" t="str">
        <f t="shared" si="52"/>
        <v>43031TE (NICOSIA FIELD)15Sα14</v>
      </c>
      <c r="AJ3259" s="286">
        <v>43031</v>
      </c>
      <c r="AK3259" s="278" t="s">
        <v>1101</v>
      </c>
      <c r="AL3259" s="277">
        <v>15</v>
      </c>
      <c r="AM3259" s="278" t="s">
        <v>1699</v>
      </c>
      <c r="AN3259" s="277" t="s">
        <v>906</v>
      </c>
      <c r="AO3259" s="277" t="s">
        <v>1635</v>
      </c>
      <c r="AP3259" s="277">
        <v>6</v>
      </c>
      <c r="AQ3259" s="567">
        <v>3282</v>
      </c>
    </row>
    <row r="3260" spans="35:43" x14ac:dyDescent="0.25">
      <c r="AI3260" s="278" t="str">
        <f t="shared" si="52"/>
        <v>43031TE (NICOSIA FIELD)15Dα14</v>
      </c>
      <c r="AJ3260" s="286">
        <v>43031</v>
      </c>
      <c r="AK3260" s="278" t="s">
        <v>1101</v>
      </c>
      <c r="AL3260" s="277">
        <v>15</v>
      </c>
      <c r="AM3260" s="278" t="s">
        <v>1699</v>
      </c>
      <c r="AN3260" s="277" t="s">
        <v>913</v>
      </c>
      <c r="AO3260" s="277" t="s">
        <v>1635</v>
      </c>
      <c r="AP3260" s="277">
        <v>14</v>
      </c>
      <c r="AQ3260" s="567">
        <v>3283</v>
      </c>
    </row>
    <row r="3261" spans="35:43" x14ac:dyDescent="0.25">
      <c r="AI3261" s="278" t="str">
        <f t="shared" si="52"/>
        <v>43038TE (ELEON TENNIS)15Sα16</v>
      </c>
      <c r="AJ3261" s="286">
        <v>43038</v>
      </c>
      <c r="AK3261" s="278" t="s">
        <v>949</v>
      </c>
      <c r="AL3261" s="277">
        <v>15</v>
      </c>
      <c r="AM3261" s="278" t="s">
        <v>1699</v>
      </c>
      <c r="AN3261" s="277" t="s">
        <v>906</v>
      </c>
      <c r="AO3261" s="277" t="s">
        <v>1636</v>
      </c>
      <c r="AP3261" s="277">
        <v>7</v>
      </c>
      <c r="AQ3261" s="567">
        <v>3284</v>
      </c>
    </row>
    <row r="3262" spans="35:43" x14ac:dyDescent="0.25">
      <c r="AI3262" s="278" t="str">
        <f t="shared" si="52"/>
        <v>43038TE (ELEON TENNIS)15Sκ16</v>
      </c>
      <c r="AJ3262" s="286">
        <v>43038</v>
      </c>
      <c r="AK3262" s="278" t="s">
        <v>949</v>
      </c>
      <c r="AL3262" s="277">
        <v>15</v>
      </c>
      <c r="AM3262" s="278" t="s">
        <v>1699</v>
      </c>
      <c r="AN3262" s="277" t="s">
        <v>906</v>
      </c>
      <c r="AO3262" s="277" t="s">
        <v>1640</v>
      </c>
      <c r="AP3262" s="277">
        <v>11</v>
      </c>
      <c r="AQ3262" s="567">
        <v>3285</v>
      </c>
    </row>
    <row r="3263" spans="35:43" x14ac:dyDescent="0.25">
      <c r="AI3263" s="278" t="str">
        <f t="shared" si="52"/>
        <v>43038TE (ELEON TENNIS)15Dα16</v>
      </c>
      <c r="AJ3263" s="286">
        <v>43038</v>
      </c>
      <c r="AK3263" s="278" t="s">
        <v>949</v>
      </c>
      <c r="AL3263" s="277">
        <v>15</v>
      </c>
      <c r="AM3263" s="278" t="s">
        <v>1699</v>
      </c>
      <c r="AN3263" s="277" t="s">
        <v>913</v>
      </c>
      <c r="AO3263" s="277" t="s">
        <v>1636</v>
      </c>
      <c r="AP3263" s="277">
        <v>15</v>
      </c>
      <c r="AQ3263" s="567">
        <v>3286</v>
      </c>
    </row>
  </sheetData>
  <sheetProtection algorithmName="SHA-512" hashValue="YoVRNsz2n9/ytWahVK/mpmHSwG8DH+jIv8R3eAUdD4//hdZFNsG7XjZx/Dbr3Ny+dHn+tzAKAwITiFX+i5+6qw==" saltValue="Shc5Y7SqKnyLS1u7YRLQFg==" spinCount="100000" sheet="1" objects="1" scenarios="1" formatCells="0" formatColumns="0" formatRows="0"/>
  <sortState ref="AD13:AD59">
    <sortCondition ref="AD13"/>
  </sortState>
  <phoneticPr fontId="1" type="noConversion"/>
  <conditionalFormatting sqref="AI1:AI1048576">
    <cfRule type="duplicateValues" dxfId="7" priority="1"/>
  </conditionalFormatting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S33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9.109375" defaultRowHeight="10.199999999999999" x14ac:dyDescent="0.25"/>
  <cols>
    <col min="1" max="1" width="5.6640625" style="43" bestFit="1" customWidth="1"/>
    <col min="2" max="2" width="6.44140625" style="43" bestFit="1" customWidth="1"/>
    <col min="3" max="3" width="20.6640625" style="43" customWidth="1"/>
    <col min="4" max="4" width="6" style="43" bestFit="1" customWidth="1"/>
    <col min="5" max="5" width="20.6640625" style="43" customWidth="1"/>
    <col min="6" max="6" width="10.6640625" style="43" customWidth="1"/>
    <col min="7" max="7" width="2.6640625" style="24" customWidth="1"/>
    <col min="8" max="8" width="7" style="43" bestFit="1" customWidth="1"/>
    <col min="9" max="9" width="8.33203125" style="43" bestFit="1" customWidth="1"/>
    <col min="10" max="10" width="2.6640625" style="24" customWidth="1"/>
    <col min="11" max="11" width="8.44140625" style="24" bestFit="1" customWidth="1"/>
    <col min="12" max="12" width="15.6640625" style="24" customWidth="1"/>
    <col min="13" max="13" width="1.6640625" style="24" customWidth="1"/>
    <col min="14" max="14" width="6.33203125" style="43" bestFit="1" customWidth="1"/>
    <col min="15" max="15" width="8.6640625" style="43" bestFit="1" customWidth="1"/>
    <col min="16" max="16" width="10.44140625" style="24" bestFit="1" customWidth="1"/>
    <col min="17" max="17" width="8.6640625" style="24" bestFit="1" customWidth="1"/>
    <col min="18" max="18" width="8.33203125" style="24" bestFit="1" customWidth="1"/>
    <col min="19" max="19" width="8.33203125" style="43" bestFit="1" customWidth="1"/>
    <col min="20" max="16384" width="9.109375" style="24"/>
  </cols>
  <sheetData>
    <row r="1" spans="1:19" ht="12.75" customHeight="1" x14ac:dyDescent="0.25">
      <c r="A1" s="180" t="s">
        <v>46</v>
      </c>
      <c r="B1" s="181" t="s">
        <v>442</v>
      </c>
      <c r="C1" s="182" t="s">
        <v>47</v>
      </c>
      <c r="D1" s="181" t="s">
        <v>443</v>
      </c>
      <c r="E1" s="182" t="s">
        <v>48</v>
      </c>
      <c r="F1" s="180" t="s">
        <v>49</v>
      </c>
      <c r="H1" s="29" t="s">
        <v>77</v>
      </c>
      <c r="I1" s="29" t="s">
        <v>78</v>
      </c>
      <c r="K1" s="30" t="s">
        <v>50</v>
      </c>
      <c r="L1" s="31"/>
      <c r="M1" s="32"/>
      <c r="N1" s="208" t="s">
        <v>103</v>
      </c>
      <c r="O1" s="208" t="s">
        <v>102</v>
      </c>
      <c r="P1" s="208" t="s">
        <v>101</v>
      </c>
      <c r="Q1" s="208" t="s">
        <v>100</v>
      </c>
      <c r="R1" s="208" t="s">
        <v>99</v>
      </c>
      <c r="S1" s="209" t="s">
        <v>104</v>
      </c>
    </row>
    <row r="2" spans="1:19" x14ac:dyDescent="0.25">
      <c r="A2" s="34">
        <v>32</v>
      </c>
      <c r="B2" s="35">
        <f>IF(OR(MD!$M$5 =1,MD!$M$5 =2), IF(MD!$M$5 =1,MD!$I$5,MD!$I$6),"#")</f>
        <v>36970</v>
      </c>
      <c r="C2" s="36" t="str">
        <f>TRIM(LEFT(VLOOKUP(B2,ALMD!$C$3:$D$34,2,FALSE),FIND(" ",VLOOKUP(B2,ALMD!$C$3:$D$34,2,FALSE),1)-1))</f>
        <v>ΜΠΑΚΙΡΤΖΗΣ</v>
      </c>
      <c r="D2" s="35">
        <f>IF(OR(MD!$M$5 =1,MD!$M$5 =2), IF(MD!$M$5 =2,MD!$I$5,MD!$I$6),"#")</f>
        <v>0</v>
      </c>
      <c r="E2" s="36" t="e">
        <f>TRIM(LEFT(VLOOKUP(D2,ALMD!$C$3:$D$34,2,FALSE),FIND(" ",VLOOKUP(D2,ALMD!$C$3:$D$34,2,FALSE),1)-1))</f>
        <v>#N/A</v>
      </c>
      <c r="F2" s="37">
        <f>MD!O6</f>
        <v>0</v>
      </c>
      <c r="H2" s="33" t="str">
        <f>B32</f>
        <v>#</v>
      </c>
      <c r="I2" s="38" t="s">
        <v>71</v>
      </c>
      <c r="K2" s="39" t="s">
        <v>96</v>
      </c>
      <c r="L2" s="40" t="str">
        <f>Setup!$B$3</f>
        <v>Η' ΕΝΩΣΗ</v>
      </c>
      <c r="M2" s="41"/>
      <c r="N2" s="210" t="str">
        <f ca="1">IF(COUNTIF(MD!$I:$I,B2)&gt;0,MATCH(B2,MD!$I:$I,0)-4,"")&amp;" "&amp;IF(COUNTIF(MD!$I:$I,D2)&gt;0,MATCH(D2,MD!$I:$I,0)-4,"")</f>
        <v>1 2</v>
      </c>
      <c r="O2" s="42" t="str">
        <f>Setup!$B$3</f>
        <v>Η' ΕΝΩΣΗ</v>
      </c>
      <c r="P2" s="51" t="str">
        <f>TRIM(LEFT($L$4,10))</f>
        <v>ΑΟΑ ΑΛΕΞΑΝ</v>
      </c>
      <c r="Q2" s="51" t="str">
        <f>TRIM(LEFT($L$3,10))</f>
        <v>Ε3 47η</v>
      </c>
      <c r="R2" s="52" t="str">
        <f>SUBSTITUTE(SUBSTITUTE(TRIM($L$7),"Κ","g"),"Α","b")</f>
        <v>b12</v>
      </c>
      <c r="S2" s="211">
        <v>32</v>
      </c>
    </row>
    <row r="3" spans="1:19" x14ac:dyDescent="0.25">
      <c r="A3" s="34">
        <v>32</v>
      </c>
      <c r="B3" s="35">
        <f>IF(OR(MD!$M$7 =1,MD!$M$7 =2), IF(MD!$M$7 =1,MD!$I$7,MD!$I$8),"#")</f>
        <v>39838</v>
      </c>
      <c r="C3" s="36" t="str">
        <f>TRIM(LEFT(VLOOKUP(B3,ALMD!$C$3:$D$34,2,FALSE),FIND(" ",VLOOKUP(B3,ALMD!$C$3:$D$34,2,FALSE),1)-1))</f>
        <v>ΣΤΑΦΥΛΟΠΑΤΗΣ</v>
      </c>
      <c r="D3" s="35">
        <f>IF(OR(MD!$M$7 =1,MD!$M$7 =2), IF(MD!$M$7 =2,MD!$I$7,MD!$I$8),"#")</f>
        <v>41327</v>
      </c>
      <c r="E3" s="36" t="str">
        <f>TRIM(LEFT(VLOOKUP(D3,ALMD!$C$3:$D$34,2,FALSE),FIND(" ",VLOOKUP(D3,ALMD!$C$3:$D$34,2,FALSE),1)-1))</f>
        <v>ΚΑΛΟΓΕΡΟΠΟΥΛΟΣ</v>
      </c>
      <c r="F3" s="37" t="str">
        <f>MD!O8</f>
        <v>24 41 10-7</v>
      </c>
      <c r="H3" s="44" t="str">
        <f>D32</f>
        <v>#</v>
      </c>
      <c r="I3" s="45" t="s">
        <v>72</v>
      </c>
      <c r="K3" s="39" t="s">
        <v>68</v>
      </c>
      <c r="L3" s="40" t="str">
        <f>Setup!$B$7</f>
        <v>Ε3 47η</v>
      </c>
      <c r="M3" s="41"/>
      <c r="N3" s="210" t="str">
        <f ca="1">IF(COUNTIF(MD!$I:$I,B3)&gt;0,MATCH(B3,MD!$I:$I,0)-4,"")&amp;" "&amp;IF(COUNTIF(MD!$I:$I,D3)&gt;0,MATCH(D3,MD!$I:$I,0)-4,"")</f>
        <v>4 3</v>
      </c>
      <c r="O3" s="42" t="str">
        <f>Setup!$B$3</f>
        <v>Η' ΕΝΩΣΗ</v>
      </c>
      <c r="P3" s="51" t="str">
        <f t="shared" ref="P3:P33" si="0">TRIM(LEFT($L$4,10))</f>
        <v>ΑΟΑ ΑΛΕΞΑΝ</v>
      </c>
      <c r="Q3" s="51" t="str">
        <f t="shared" ref="Q3:Q33" si="1">TRIM(LEFT($L$3,10))</f>
        <v>Ε3 47η</v>
      </c>
      <c r="R3" s="52" t="str">
        <f t="shared" ref="R3:R33" si="2">SUBSTITUTE(SUBSTITUTE(TRIM($L$7),"Κ","g"),"Α","b")</f>
        <v>b12</v>
      </c>
      <c r="S3" s="211">
        <v>32</v>
      </c>
    </row>
    <row r="4" spans="1:19" x14ac:dyDescent="0.25">
      <c r="A4" s="34">
        <v>32</v>
      </c>
      <c r="B4" s="35">
        <f>IF(OR(MD!$M$9 =1,MD!$M$9 =2), IF(MD!$M$9 =1,MD!$I$9,MD!$I$10),"#")</f>
        <v>38543</v>
      </c>
      <c r="C4" s="36" t="str">
        <f>TRIM(LEFT(VLOOKUP(B4,ALMD!$C$3:$D$34,2,FALSE),FIND(" ",VLOOKUP(B4,ALMD!$C$3:$D$34,2,FALSE),1)-1))</f>
        <v>ΜΟΣΧΟΒΙΝΟΣ</v>
      </c>
      <c r="D4" s="35">
        <f>IF(OR(MD!$M$9 =1,MD!$M$9 =2), IF(MD!$M$9 =2,MD!$I$9,MD!$I$10),"#")</f>
        <v>38530</v>
      </c>
      <c r="E4" s="36" t="str">
        <f>TRIM(LEFT(VLOOKUP(D4,ALMD!$C$3:$D$34,2,FALSE),FIND(" ",VLOOKUP(D4,ALMD!$C$3:$D$34,2,FALSE),1)-1))</f>
        <v>ΠΕΤΡΟΥΤΖΗΣ</v>
      </c>
      <c r="F4" s="37" t="str">
        <f>MD!O10</f>
        <v>40 40</v>
      </c>
      <c r="H4" s="46" t="str">
        <f>D30</f>
        <v>#</v>
      </c>
      <c r="I4" s="47" t="s">
        <v>73</v>
      </c>
      <c r="K4" s="39" t="s">
        <v>97</v>
      </c>
      <c r="L4" s="40" t="str">
        <f>Setup!$B$4</f>
        <v>ΑΟΑ ΑΛΕΞΑΝΔΡΟΣ Β</v>
      </c>
      <c r="M4" s="41"/>
      <c r="N4" s="210" t="str">
        <f ca="1">IF(COUNTIF(MD!$I:$I,B4)&gt;0,MATCH(B4,MD!$I:$I,0)-4,"")&amp;" "&amp;IF(COUNTIF(MD!$I:$I,D4)&gt;0,MATCH(D4,MD!$I:$I,0)-4,"")</f>
        <v>6 5</v>
      </c>
      <c r="O4" s="42" t="str">
        <f>Setup!$B$3</f>
        <v>Η' ΕΝΩΣΗ</v>
      </c>
      <c r="P4" s="51" t="str">
        <f t="shared" si="0"/>
        <v>ΑΟΑ ΑΛΕΞΑΝ</v>
      </c>
      <c r="Q4" s="51" t="str">
        <f t="shared" si="1"/>
        <v>Ε3 47η</v>
      </c>
      <c r="R4" s="52" t="str">
        <f t="shared" si="2"/>
        <v>b12</v>
      </c>
      <c r="S4" s="211">
        <v>32</v>
      </c>
    </row>
    <row r="5" spans="1:19" x14ac:dyDescent="0.25">
      <c r="A5" s="34">
        <v>32</v>
      </c>
      <c r="B5" s="35">
        <f>IF(OR(MD!$M$11=1,MD!$M$11=2), IF(MD!$M$11=1,MD!$I$11,MD!$I$12),"#")</f>
        <v>40313</v>
      </c>
      <c r="C5" s="36" t="str">
        <f>TRIM(LEFT(VLOOKUP(B5,ALMD!$C$3:$D$34,2,FALSE),FIND(" ",VLOOKUP(B5,ALMD!$C$3:$D$34,2,FALSE),1)-1))</f>
        <v>ΠΑΠΑΝΔΡΕΟΥ</v>
      </c>
      <c r="D5" s="35">
        <f>IF(OR(MD!$M$11=1,MD!$M$11=2), IF(MD!$M$11=2,MD!$I$11,MD!$I$12),"#")</f>
        <v>38980</v>
      </c>
      <c r="E5" s="36" t="str">
        <f>TRIM(LEFT(VLOOKUP(D5,ALMD!$C$3:$D$34,2,FALSE),FIND(" ",VLOOKUP(D5,ALMD!$C$3:$D$34,2,FALSE),1)-1))</f>
        <v>ΓΕΡΟΓΙΑΝΝΗΣ</v>
      </c>
      <c r="F5" s="37" t="str">
        <f>MD!O12</f>
        <v>41 40</v>
      </c>
      <c r="H5" s="46" t="str">
        <f>D31</f>
        <v>#</v>
      </c>
      <c r="I5" s="47" t="s">
        <v>73</v>
      </c>
      <c r="K5" s="39" t="s">
        <v>67</v>
      </c>
      <c r="L5" s="40" t="str">
        <f>Setup!$B$5</f>
        <v>Ε3</v>
      </c>
      <c r="M5" s="41"/>
      <c r="N5" s="210" t="str">
        <f ca="1">IF(COUNTIF(MD!$I:$I,B5)&gt;0,MATCH(B5,MD!$I:$I,0)-4,"")&amp;" "&amp;IF(COUNTIF(MD!$I:$I,D5)&gt;0,MATCH(D5,MD!$I:$I,0)-4,"")</f>
        <v>8 7</v>
      </c>
      <c r="O5" s="42" t="str">
        <f>Setup!$B$3</f>
        <v>Η' ΕΝΩΣΗ</v>
      </c>
      <c r="P5" s="51" t="str">
        <f t="shared" si="0"/>
        <v>ΑΟΑ ΑΛΕΞΑΝ</v>
      </c>
      <c r="Q5" s="51" t="str">
        <f t="shared" si="1"/>
        <v>Ε3 47η</v>
      </c>
      <c r="R5" s="52" t="str">
        <f t="shared" si="2"/>
        <v>b12</v>
      </c>
      <c r="S5" s="211">
        <v>32</v>
      </c>
    </row>
    <row r="6" spans="1:19" x14ac:dyDescent="0.25">
      <c r="A6" s="34">
        <v>32</v>
      </c>
      <c r="B6" s="35">
        <f>IF(OR(MD!$M$13=1,MD!$M$13=2), IF(MD!$M$13=1,MD!$I$13,MD!$I$14),"#")</f>
        <v>34812</v>
      </c>
      <c r="C6" s="36" t="str">
        <f>TRIM(LEFT(VLOOKUP(B6,ALMD!$C$3:$D$34,2,FALSE),FIND(" ",VLOOKUP(B6,ALMD!$C$3:$D$34,2,FALSE),1)-1))</f>
        <v>ΛΑΖΟΠΟΥΛΟΣ</v>
      </c>
      <c r="D6" s="35">
        <f>IF(OR(MD!$M$13=1,MD!$M$13=2), IF(MD!$M$13=2,MD!$I$13,MD!$I$14),"#")</f>
        <v>0</v>
      </c>
      <c r="E6" s="36" t="e">
        <f>TRIM(LEFT(VLOOKUP(D6,ALMD!$C$3:$D$34,2,FALSE),FIND(" ",VLOOKUP(D6,ALMD!$C$3:$D$34,2,FALSE),1)-1))</f>
        <v>#N/A</v>
      </c>
      <c r="F6" s="37">
        <f>MD!O14</f>
        <v>0</v>
      </c>
      <c r="H6" s="48" t="str">
        <f>D26</f>
        <v>#</v>
      </c>
      <c r="I6" s="49" t="s">
        <v>74</v>
      </c>
      <c r="K6" s="39" t="s">
        <v>110</v>
      </c>
      <c r="L6" s="40" t="str">
        <f>Setup!B10</f>
        <v>βδ.: 47η</v>
      </c>
      <c r="M6" s="41"/>
      <c r="N6" s="210" t="str">
        <f ca="1">IF(COUNTIF(MD!$I:$I,B6)&gt;0,MATCH(B6,MD!$I:$I,0)-4,"")&amp;" "&amp;IF(COUNTIF(MD!$I:$I,D6)&gt;0,MATCH(D6,MD!$I:$I,0)-4,"")</f>
        <v>9 2</v>
      </c>
      <c r="O6" s="42" t="str">
        <f>Setup!$B$3</f>
        <v>Η' ΕΝΩΣΗ</v>
      </c>
      <c r="P6" s="51" t="str">
        <f t="shared" si="0"/>
        <v>ΑΟΑ ΑΛΕΞΑΝ</v>
      </c>
      <c r="Q6" s="51" t="str">
        <f t="shared" si="1"/>
        <v>Ε3 47η</v>
      </c>
      <c r="R6" s="52" t="str">
        <f t="shared" si="2"/>
        <v>b12</v>
      </c>
      <c r="S6" s="211">
        <v>32</v>
      </c>
    </row>
    <row r="7" spans="1:19" x14ac:dyDescent="0.25">
      <c r="A7" s="34">
        <v>32</v>
      </c>
      <c r="B7" s="35">
        <f>IF(OR(MD!$M$15=1,MD!$M$15=2), IF(MD!$M$15=1,MD!$I$15,MD!$I$16),"#")</f>
        <v>35938</v>
      </c>
      <c r="C7" s="36" t="str">
        <f>TRIM(LEFT(VLOOKUP(B7,ALMD!$C$3:$D$34,2,FALSE),FIND(" ",VLOOKUP(B7,ALMD!$C$3:$D$34,2,FALSE),1)-1))</f>
        <v>ΚΟΥΡΚΟΥΛΑΣ</v>
      </c>
      <c r="D7" s="35">
        <f>IF(OR(MD!$M$15=1,MD!$M$15=2), IF(MD!$M$15=2,MD!$I$15,MD!$I$16),"#")</f>
        <v>39540</v>
      </c>
      <c r="E7" s="36" t="str">
        <f>TRIM(LEFT(VLOOKUP(D7,ALMD!$C$3:$D$34,2,FALSE),FIND(" ",VLOOKUP(D7,ALMD!$C$3:$D$34,2,FALSE),1)-1))</f>
        <v>ΧΟΛΕΒΑΣ</v>
      </c>
      <c r="F7" s="37" t="str">
        <f>MD!O16</f>
        <v>42 41</v>
      </c>
      <c r="H7" s="48" t="str">
        <f>D27</f>
        <v>#</v>
      </c>
      <c r="I7" s="49" t="s">
        <v>74</v>
      </c>
      <c r="K7" s="39" t="s">
        <v>69</v>
      </c>
      <c r="L7" s="40" t="str">
        <f>Setup!$B$6</f>
        <v>Α12</v>
      </c>
      <c r="M7" s="41"/>
      <c r="N7" s="210" t="str">
        <f ca="1">IF(COUNTIF(MD!$I:$I,B7)&gt;0,MATCH(B7,MD!$I:$I,0)-4,"")&amp;" "&amp;IF(COUNTIF(MD!$I:$I,D7)&gt;0,MATCH(D7,MD!$I:$I,0)-4,"")</f>
        <v>12 11</v>
      </c>
      <c r="O7" s="42" t="str">
        <f>Setup!$B$3</f>
        <v>Η' ΕΝΩΣΗ</v>
      </c>
      <c r="P7" s="51" t="str">
        <f t="shared" si="0"/>
        <v>ΑΟΑ ΑΛΕΞΑΝ</v>
      </c>
      <c r="Q7" s="51" t="str">
        <f t="shared" si="1"/>
        <v>Ε3 47η</v>
      </c>
      <c r="R7" s="52" t="str">
        <f t="shared" si="2"/>
        <v>b12</v>
      </c>
      <c r="S7" s="211">
        <v>32</v>
      </c>
    </row>
    <row r="8" spans="1:19" x14ac:dyDescent="0.25">
      <c r="A8" s="34">
        <v>32</v>
      </c>
      <c r="B8" s="35">
        <f>IF(OR(MD!$M$17=1,MD!$M$17=2), IF(MD!$M$17=1,MD!$I$17,MD!$I$18),"#")</f>
        <v>40197</v>
      </c>
      <c r="C8" s="36" t="str">
        <f>TRIM(LEFT(VLOOKUP(B8,ALMD!$C$3:$D$34,2,FALSE),FIND(" ",VLOOKUP(B8,ALMD!$C$3:$D$34,2,FALSE),1)-1))</f>
        <v>ΜΥΡΙΛΛΑΣ</v>
      </c>
      <c r="D8" s="35">
        <f>IF(OR(MD!$M$17=1,MD!$M$17=2), IF(MD!$M$17=2,MD!$I$17,MD!$I$18),"#")</f>
        <v>41311</v>
      </c>
      <c r="E8" s="36" t="str">
        <f>TRIM(LEFT(VLOOKUP(D8,ALMD!$C$3:$D$34,2,FALSE),FIND(" ",VLOOKUP(D8,ALMD!$C$3:$D$34,2,FALSE),1)-1))</f>
        <v>ΚΑΛΙΓΑΡΙΔΗΣ</v>
      </c>
      <c r="F8" s="37" t="str">
        <f>MD!O18</f>
        <v>53 53</v>
      </c>
      <c r="H8" s="48" t="str">
        <f>D28</f>
        <v>#</v>
      </c>
      <c r="I8" s="49" t="s">
        <v>74</v>
      </c>
      <c r="K8" s="39" t="s">
        <v>70</v>
      </c>
      <c r="L8" s="40" t="str">
        <f>DAY(Setup!$B$8)&amp;"/"&amp;MONTH(Setup!$B$8)&amp;"-"&amp;DAY(Setup!$B$9)&amp;"/"&amp;MONTH(Setup!$B$9)&amp;"/"&amp;YEAR(Setup!$B$9)</f>
        <v>24/11-26/11/2017</v>
      </c>
      <c r="M8" s="41"/>
      <c r="N8" s="210" t="str">
        <f ca="1">IF(COUNTIF(MD!$I:$I,B8)&gt;0,MATCH(B8,MD!$I:$I,0)-4,"")&amp;" "&amp;IF(COUNTIF(MD!$I:$I,D8)&gt;0,MATCH(D8,MD!$I:$I,0)-4,"")</f>
        <v>13 14</v>
      </c>
      <c r="O8" s="42" t="str">
        <f>Setup!$B$3</f>
        <v>Η' ΕΝΩΣΗ</v>
      </c>
      <c r="P8" s="51" t="str">
        <f t="shared" si="0"/>
        <v>ΑΟΑ ΑΛΕΞΑΝ</v>
      </c>
      <c r="Q8" s="51" t="str">
        <f t="shared" si="1"/>
        <v>Ε3 47η</v>
      </c>
      <c r="R8" s="52" t="str">
        <f t="shared" si="2"/>
        <v>b12</v>
      </c>
      <c r="S8" s="211">
        <v>32</v>
      </c>
    </row>
    <row r="9" spans="1:19" x14ac:dyDescent="0.25">
      <c r="A9" s="34">
        <v>32</v>
      </c>
      <c r="B9" s="35">
        <f>IF(OR(MD!$M$19=1,MD!$M$19=2), IF(MD!$M$19=1,MD!$I$19,MD!$I$20),"#")</f>
        <v>37736</v>
      </c>
      <c r="C9" s="36" t="str">
        <f>TRIM(LEFT(VLOOKUP(B9,ALMD!$C$3:$D$34,2,FALSE),FIND(" ",VLOOKUP(B9,ALMD!$C$3:$D$34,2,FALSE),1)-1))</f>
        <v>ΔΕΛΛΑΠΟΡΤΑΣ</v>
      </c>
      <c r="D9" s="35">
        <f>IF(OR(MD!$M$19=1,MD!$M$19=2), IF(MD!$M$19=2,MD!$I$19,MD!$I$20),"#")</f>
        <v>37778</v>
      </c>
      <c r="E9" s="36" t="str">
        <f>TRIM(LEFT(VLOOKUP(D9,ALMD!$C$3:$D$34,2,FALSE),FIND(" ",VLOOKUP(D9,ALMD!$C$3:$D$34,2,FALSE),1)-1))</f>
        <v>ΠΛΑΤΣΙΩΤΑΣ</v>
      </c>
      <c r="F9" s="37" t="str">
        <f>MD!O20</f>
        <v>53 24 7-4</v>
      </c>
      <c r="H9" s="48" t="str">
        <f>D29</f>
        <v>#</v>
      </c>
      <c r="I9" s="49" t="s">
        <v>74</v>
      </c>
      <c r="K9" s="39" t="s">
        <v>98</v>
      </c>
      <c r="L9" s="50" t="str">
        <f ca="1">MID(CELL("filename"), (FIND("[",CELL("filename"))+1), FIND("]",CELL("filename"))-FIND("[",CELL("filename"))-1)</f>
        <v>Program.xlsm</v>
      </c>
      <c r="M9" s="51"/>
      <c r="N9" s="210" t="str">
        <f ca="1">IF(COUNTIF(MD!$I:$I,B9)&gt;0,MATCH(B9,MD!$I:$I,0)-4,"")&amp;" "&amp;IF(COUNTIF(MD!$I:$I,D9)&gt;0,MATCH(D9,MD!$I:$I,0)-4,"")</f>
        <v>16 15</v>
      </c>
      <c r="O9" s="42" t="str">
        <f>Setup!$B$3</f>
        <v>Η' ΕΝΩΣΗ</v>
      </c>
      <c r="P9" s="51" t="str">
        <f t="shared" si="0"/>
        <v>ΑΟΑ ΑΛΕΞΑΝ</v>
      </c>
      <c r="Q9" s="51" t="str">
        <f t="shared" si="1"/>
        <v>Ε3 47η</v>
      </c>
      <c r="R9" s="52" t="str">
        <f t="shared" si="2"/>
        <v>b12</v>
      </c>
      <c r="S9" s="211">
        <v>32</v>
      </c>
    </row>
    <row r="10" spans="1:19" x14ac:dyDescent="0.25">
      <c r="A10" s="34">
        <v>32</v>
      </c>
      <c r="B10" s="35">
        <f>IF(OR(MD!$M$21=1,MD!$M$21=2), IF(MD!$M$21=1,MD!$I$21,MD!$I$22),"#")</f>
        <v>35971</v>
      </c>
      <c r="C10" s="36" t="str">
        <f>TRIM(LEFT(VLOOKUP(B10,ALMD!$C$3:$D$34,2,FALSE),FIND(" ",VLOOKUP(B10,ALMD!$C$3:$D$34,2,FALSE),1)-1))</f>
        <v>ΖΕΡΒΑΣ</v>
      </c>
      <c r="D10" s="35">
        <f>IF(OR(MD!$M$21=1,MD!$M$21=2), IF(MD!$M$21=2,MD!$I$21,MD!$I$22),"#")</f>
        <v>0</v>
      </c>
      <c r="E10" s="36" t="e">
        <f>TRIM(LEFT(VLOOKUP(D10,ALMD!$C$3:$D$34,2,FALSE),FIND(" ",VLOOKUP(D10,ALMD!$C$3:$D$34,2,FALSE),1)-1))</f>
        <v>#N/A</v>
      </c>
      <c r="F10" s="37">
        <f>MD!O22</f>
        <v>0</v>
      </c>
      <c r="H10" s="53" t="str">
        <f>D18</f>
        <v>#</v>
      </c>
      <c r="I10" s="54" t="s">
        <v>75</v>
      </c>
      <c r="K10" s="55"/>
      <c r="L10" s="56"/>
      <c r="M10" s="51" t="s">
        <v>19</v>
      </c>
      <c r="N10" s="210" t="str">
        <f ca="1">IF(COUNTIF(MD!$I:$I,B10)&gt;0,MATCH(B10,MD!$I:$I,0)-4,"")&amp;" "&amp;IF(COUNTIF(MD!$I:$I,D10)&gt;0,MATCH(D10,MD!$I:$I,0)-4,"")</f>
        <v>17 2</v>
      </c>
      <c r="O10" s="42" t="str">
        <f>Setup!$B$3</f>
        <v>Η' ΕΝΩΣΗ</v>
      </c>
      <c r="P10" s="51" t="str">
        <f t="shared" si="0"/>
        <v>ΑΟΑ ΑΛΕΞΑΝ</v>
      </c>
      <c r="Q10" s="51" t="str">
        <f t="shared" si="1"/>
        <v>Ε3 47η</v>
      </c>
      <c r="R10" s="52" t="str">
        <f t="shared" si="2"/>
        <v>b12</v>
      </c>
      <c r="S10" s="211">
        <v>32</v>
      </c>
    </row>
    <row r="11" spans="1:19" x14ac:dyDescent="0.25">
      <c r="A11" s="34">
        <v>32</v>
      </c>
      <c r="B11" s="35">
        <f>IF(OR(MD!$M$23=1,MD!$M$23=2), IF(MD!$M$23=1,MD!$I$23,MD!$I$24),"#")</f>
        <v>40314</v>
      </c>
      <c r="C11" s="36" t="str">
        <f>TRIM(LEFT(VLOOKUP(B11,ALMD!$C$3:$D$34,2,FALSE),FIND(" ",VLOOKUP(B11,ALMD!$C$3:$D$34,2,FALSE),1)-1))</f>
        <v>ΠΑΠΑΝΔΡΕΟΥ</v>
      </c>
      <c r="D11" s="35">
        <f>IF(OR(MD!$M$23=1,MD!$M$23=2), IF(MD!$M$23=2,MD!$I$23,MD!$I$24),"#")</f>
        <v>38818</v>
      </c>
      <c r="E11" s="36" t="str">
        <f>TRIM(LEFT(VLOOKUP(D11,ALMD!$C$3:$D$34,2,FALSE),FIND(" ",VLOOKUP(D11,ALMD!$C$3:$D$34,2,FALSE),1)-1))</f>
        <v>ΠΑΠΑΖΗΚΟΣ</v>
      </c>
      <c r="F11" s="37" t="str">
        <f>MD!O24</f>
        <v>45(4) 41 86</v>
      </c>
      <c r="H11" s="53" t="str">
        <f t="shared" ref="H11:H17" si="3">D19</f>
        <v>#</v>
      </c>
      <c r="I11" s="54" t="s">
        <v>75</v>
      </c>
      <c r="N11" s="210" t="str">
        <f ca="1">IF(COUNTIF(MD!$I:$I,B11)&gt;0,MATCH(B11,MD!$I:$I,0)-4,"")&amp;" "&amp;IF(COUNTIF(MD!$I:$I,D11)&gt;0,MATCH(D11,MD!$I:$I,0)-4,"")</f>
        <v>19 20</v>
      </c>
      <c r="O11" s="42" t="str">
        <f>Setup!$B$3</f>
        <v>Η' ΕΝΩΣΗ</v>
      </c>
      <c r="P11" s="51" t="str">
        <f t="shared" si="0"/>
        <v>ΑΟΑ ΑΛΕΞΑΝ</v>
      </c>
      <c r="Q11" s="51" t="str">
        <f t="shared" si="1"/>
        <v>Ε3 47η</v>
      </c>
      <c r="R11" s="52" t="str">
        <f t="shared" si="2"/>
        <v>b12</v>
      </c>
      <c r="S11" s="211">
        <v>32</v>
      </c>
    </row>
    <row r="12" spans="1:19" x14ac:dyDescent="0.25">
      <c r="A12" s="34">
        <v>32</v>
      </c>
      <c r="B12" s="35">
        <f>IF(OR(MD!$M$25=1,MD!$M$25=2), IF(MD!$M$25=1,MD!$I$25,MD!$I$26),"#")</f>
        <v>39397</v>
      </c>
      <c r="C12" s="36" t="str">
        <f>TRIM(LEFT(VLOOKUP(B12,ALMD!$C$3:$D$34,2,FALSE),FIND(" ",VLOOKUP(B12,ALMD!$C$3:$D$34,2,FALSE),1)-1))</f>
        <v>ΓΚΑΓΚΟΜΟΙΡΟΣ</v>
      </c>
      <c r="D12" s="35">
        <f>IF(OR(MD!$M$25=1,MD!$M$25=2), IF(MD!$M$25=2,MD!$I$25,MD!$I$26),"#")</f>
        <v>40312</v>
      </c>
      <c r="E12" s="36" t="str">
        <f>TRIM(LEFT(VLOOKUP(D12,ALMD!$C$3:$D$34,2,FALSE),FIND(" ",VLOOKUP(D12,ALMD!$C$3:$D$34,2,FALSE),1)-1))</f>
        <v>ΜΑΛΑΒΑΖΟΣ</v>
      </c>
      <c r="F12" s="37" t="str">
        <f>MD!O26</f>
        <v>40 40</v>
      </c>
      <c r="H12" s="53" t="str">
        <f t="shared" si="3"/>
        <v>#</v>
      </c>
      <c r="I12" s="54" t="s">
        <v>75</v>
      </c>
      <c r="N12" s="210" t="str">
        <f ca="1">IF(COUNTIF(MD!$I:$I,B12)&gt;0,MATCH(B12,MD!$I:$I,0)-4,"")&amp;" "&amp;IF(COUNTIF(MD!$I:$I,D12)&gt;0,MATCH(D12,MD!$I:$I,0)-4,"")</f>
        <v>22 21</v>
      </c>
      <c r="O12" s="42" t="str">
        <f>Setup!$B$3</f>
        <v>Η' ΕΝΩΣΗ</v>
      </c>
      <c r="P12" s="51" t="str">
        <f t="shared" si="0"/>
        <v>ΑΟΑ ΑΛΕΞΑΝ</v>
      </c>
      <c r="Q12" s="51" t="str">
        <f t="shared" si="1"/>
        <v>Ε3 47η</v>
      </c>
      <c r="R12" s="52" t="str">
        <f t="shared" si="2"/>
        <v>b12</v>
      </c>
      <c r="S12" s="211">
        <v>32</v>
      </c>
    </row>
    <row r="13" spans="1:19" x14ac:dyDescent="0.25">
      <c r="A13" s="34">
        <v>32</v>
      </c>
      <c r="B13" s="35">
        <f>IF(OR(MD!$M$27=1,MD!$M$27=2), IF(MD!$M$27=1,MD!$I$27,MD!$I$28),"#")</f>
        <v>38486</v>
      </c>
      <c r="C13" s="36" t="str">
        <f>TRIM(LEFT(VLOOKUP(B13,ALMD!$C$3:$D$34,2,FALSE),FIND(" ",VLOOKUP(B13,ALMD!$C$3:$D$34,2,FALSE),1)-1))</f>
        <v>ΛΕΒΕΝΤΗΣ</v>
      </c>
      <c r="D13" s="35">
        <f>IF(OR(MD!$M$27=1,MD!$M$27=2), IF(MD!$M$27=2,MD!$I$27,MD!$I$28),"#")</f>
        <v>0</v>
      </c>
      <c r="E13" s="36" t="e">
        <f>TRIM(LEFT(VLOOKUP(D13,ALMD!$C$3:$D$34,2,FALSE),FIND(" ",VLOOKUP(D13,ALMD!$C$3:$D$34,2,FALSE),1)-1))</f>
        <v>#N/A</v>
      </c>
      <c r="F13" s="37">
        <f>MD!O28</f>
        <v>0</v>
      </c>
      <c r="H13" s="53" t="str">
        <f t="shared" si="3"/>
        <v>#</v>
      </c>
      <c r="I13" s="54" t="s">
        <v>75</v>
      </c>
      <c r="N13" s="210" t="str">
        <f ca="1">IF(COUNTIF(MD!$I:$I,B13)&gt;0,MATCH(B13,MD!$I:$I,0)-4,"")&amp;" "&amp;IF(COUNTIF(MD!$I:$I,D13)&gt;0,MATCH(D13,MD!$I:$I,0)-4,"")</f>
        <v>24 2</v>
      </c>
      <c r="O13" s="42" t="str">
        <f>Setup!$B$3</f>
        <v>Η' ΕΝΩΣΗ</v>
      </c>
      <c r="P13" s="51" t="str">
        <f t="shared" si="0"/>
        <v>ΑΟΑ ΑΛΕΞΑΝ</v>
      </c>
      <c r="Q13" s="51" t="str">
        <f t="shared" si="1"/>
        <v>Ε3 47η</v>
      </c>
      <c r="R13" s="52" t="str">
        <f t="shared" si="2"/>
        <v>b12</v>
      </c>
      <c r="S13" s="211">
        <v>32</v>
      </c>
    </row>
    <row r="14" spans="1:19" x14ac:dyDescent="0.25">
      <c r="A14" s="34">
        <v>32</v>
      </c>
      <c r="B14" s="35">
        <f>IF(OR(MD!$M$29=1,MD!$M$29=2), IF(MD!$M$29=1,MD!$I$29,MD!$I$30),"#")</f>
        <v>40530</v>
      </c>
      <c r="C14" s="36" t="str">
        <f>TRIM(LEFT(VLOOKUP(B14,ALMD!$C$3:$D$34,2,FALSE),FIND(" ",VLOOKUP(B14,ALMD!$C$3:$D$34,2,FALSE),1)-1))</f>
        <v>ΛΥΤΡΑΣ</v>
      </c>
      <c r="D14" s="35">
        <f>IF(OR(MD!$M$29=1,MD!$M$29=2), IF(MD!$M$29=2,MD!$I$29,MD!$I$30),"#")</f>
        <v>38973</v>
      </c>
      <c r="E14" s="36" t="str">
        <f>TRIM(LEFT(VLOOKUP(D14,ALMD!$C$3:$D$34,2,FALSE),FIND(" ",VLOOKUP(D14,ALMD!$C$3:$D$34,2,FALSE),1)-1))</f>
        <v>ΝΙΚΗΤΑΚΗΣ</v>
      </c>
      <c r="F14" s="37" t="str">
        <f>MD!O30</f>
        <v>41 42</v>
      </c>
      <c r="H14" s="53" t="str">
        <f t="shared" si="3"/>
        <v>#</v>
      </c>
      <c r="I14" s="54" t="s">
        <v>75</v>
      </c>
      <c r="N14" s="210" t="str">
        <f ca="1">IF(COUNTIF(MD!$I:$I,B14)&gt;0,MATCH(B14,MD!$I:$I,0)-4,"")&amp;" "&amp;IF(COUNTIF(MD!$I:$I,D14)&gt;0,MATCH(D14,MD!$I:$I,0)-4,"")</f>
        <v>25 26</v>
      </c>
      <c r="O14" s="42" t="str">
        <f>Setup!$B$3</f>
        <v>Η' ΕΝΩΣΗ</v>
      </c>
      <c r="P14" s="51" t="str">
        <f t="shared" si="0"/>
        <v>ΑΟΑ ΑΛΕΞΑΝ</v>
      </c>
      <c r="Q14" s="51" t="str">
        <f t="shared" si="1"/>
        <v>Ε3 47η</v>
      </c>
      <c r="R14" s="52" t="str">
        <f t="shared" si="2"/>
        <v>b12</v>
      </c>
      <c r="S14" s="211">
        <v>32</v>
      </c>
    </row>
    <row r="15" spans="1:19" x14ac:dyDescent="0.25">
      <c r="A15" s="34">
        <v>32</v>
      </c>
      <c r="B15" s="35">
        <f>IF(OR(MD!$M$31=1,MD!$M$31=2), IF(MD!$M$31=1,MD!$I$31,MD!$I$32),"#")</f>
        <v>41325</v>
      </c>
      <c r="C15" s="36" t="str">
        <f>TRIM(LEFT(VLOOKUP(B15,ALMD!$C$3:$D$34,2,FALSE),FIND(" ",VLOOKUP(B15,ALMD!$C$3:$D$34,2,FALSE),1)-1))</f>
        <v>ΓΚΙΚΑΣ</v>
      </c>
      <c r="D15" s="35">
        <f>IF(OR(MD!$M$31=1,MD!$M$31=2), IF(MD!$M$31=2,MD!$I$31,MD!$I$32),"#")</f>
        <v>39840</v>
      </c>
      <c r="E15" s="36" t="str">
        <f>TRIM(LEFT(VLOOKUP(D15,ALMD!$C$3:$D$34,2,FALSE),FIND(" ",VLOOKUP(D15,ALMD!$C$3:$D$34,2,FALSE),1)-1))</f>
        <v>ΣΤΑΦΥΛΟΠΑΤΗΣ</v>
      </c>
      <c r="F15" s="37" t="str">
        <f>MD!O32</f>
        <v>41 24 10-8</v>
      </c>
      <c r="H15" s="53" t="str">
        <f t="shared" si="3"/>
        <v>#</v>
      </c>
      <c r="I15" s="54" t="s">
        <v>75</v>
      </c>
      <c r="N15" s="210" t="str">
        <f ca="1">IF(COUNTIF(MD!$I:$I,B15)&gt;0,MATCH(B15,MD!$I:$I,0)-4,"")&amp;" "&amp;IF(COUNTIF(MD!$I:$I,D15)&gt;0,MATCH(D15,MD!$I:$I,0)-4,"")</f>
        <v>28 27</v>
      </c>
      <c r="O15" s="42" t="str">
        <f>Setup!$B$3</f>
        <v>Η' ΕΝΩΣΗ</v>
      </c>
      <c r="P15" s="51" t="str">
        <f t="shared" si="0"/>
        <v>ΑΟΑ ΑΛΕΞΑΝ</v>
      </c>
      <c r="Q15" s="51" t="str">
        <f t="shared" si="1"/>
        <v>Ε3 47η</v>
      </c>
      <c r="R15" s="52" t="str">
        <f t="shared" si="2"/>
        <v>b12</v>
      </c>
      <c r="S15" s="211">
        <v>32</v>
      </c>
    </row>
    <row r="16" spans="1:19" x14ac:dyDescent="0.25">
      <c r="A16" s="34">
        <v>32</v>
      </c>
      <c r="B16" s="35">
        <f>IF(OR(MD!$M$33=1,MD!$M$33=2), IF(MD!$M$33=1,MD!$I$33,MD!$I$34),"#")</f>
        <v>41329</v>
      </c>
      <c r="C16" s="36" t="str">
        <f>TRIM(LEFT(VLOOKUP(B16,ALMD!$C$3:$D$34,2,FALSE),FIND(" ",VLOOKUP(B16,ALMD!$C$3:$D$34,2,FALSE),1)-1))</f>
        <v>ΖΑΦΕΙΡΟΠΟΥΛΟΣ</v>
      </c>
      <c r="D16" s="35">
        <f>IF(OR(MD!$M$33=1,MD!$M$33=2), IF(MD!$M$33=2,MD!$I$33,MD!$I$34),"#")</f>
        <v>40951</v>
      </c>
      <c r="E16" s="36" t="str">
        <f>TRIM(LEFT(VLOOKUP(D16,ALMD!$C$3:$D$34,2,FALSE),FIND(" ",VLOOKUP(D16,ALMD!$C$3:$D$34,2,FALSE),1)-1))</f>
        <v>ΜΠΟΡΣΗΣ</v>
      </c>
      <c r="F16" s="37" t="str">
        <f>MD!O34</f>
        <v>42 41</v>
      </c>
      <c r="H16" s="53" t="str">
        <f t="shared" si="3"/>
        <v>#</v>
      </c>
      <c r="I16" s="54" t="s">
        <v>75</v>
      </c>
      <c r="N16" s="210" t="str">
        <f ca="1">IF(COUNTIF(MD!$I:$I,B16)&gt;0,MATCH(B16,MD!$I:$I,0)-4,"")&amp;" "&amp;IF(COUNTIF(MD!$I:$I,D16)&gt;0,MATCH(D16,MD!$I:$I,0)-4,"")</f>
        <v>29 30</v>
      </c>
      <c r="O16" s="42" t="str">
        <f>Setup!$B$3</f>
        <v>Η' ΕΝΩΣΗ</v>
      </c>
      <c r="P16" s="51" t="str">
        <f t="shared" si="0"/>
        <v>ΑΟΑ ΑΛΕΞΑΝ</v>
      </c>
      <c r="Q16" s="51" t="str">
        <f t="shared" si="1"/>
        <v>Ε3 47η</v>
      </c>
      <c r="R16" s="52" t="str">
        <f t="shared" si="2"/>
        <v>b12</v>
      </c>
      <c r="S16" s="211">
        <v>32</v>
      </c>
    </row>
    <row r="17" spans="1:19" x14ac:dyDescent="0.25">
      <c r="A17" s="34">
        <v>32</v>
      </c>
      <c r="B17" s="35">
        <f>IF(OR(MD!$M$35=1,MD!$M$35=2), IF(MD!$M$35=1,MD!$I$35,MD!$I$36),"#")</f>
        <v>38946</v>
      </c>
      <c r="C17" s="36" t="str">
        <f>TRIM(LEFT(VLOOKUP(B17,ALMD!$C$3:$D$34,2,FALSE),FIND(" ",VLOOKUP(B17,ALMD!$C$3:$D$34,2,FALSE),1)-1))</f>
        <v>ΓΚΛΑΒΑΣ</v>
      </c>
      <c r="D17" s="35">
        <f>IF(OR(MD!$M$35=1,MD!$M$35=2), IF(MD!$M$35=2,MD!$I$35,MD!$I$36),"#")</f>
        <v>0</v>
      </c>
      <c r="E17" s="36" t="e">
        <f>TRIM(LEFT(VLOOKUP(D17,ALMD!$C$3:$D$34,2,FALSE),FIND(" ",VLOOKUP(D17,ALMD!$C$3:$D$34,2,FALSE),1)-1))</f>
        <v>#N/A</v>
      </c>
      <c r="F17" s="37">
        <f>MD!O36</f>
        <v>0</v>
      </c>
      <c r="H17" s="53" t="str">
        <f t="shared" si="3"/>
        <v>#</v>
      </c>
      <c r="I17" s="54" t="s">
        <v>75</v>
      </c>
      <c r="N17" s="210" t="str">
        <f ca="1">IF(COUNTIF(MD!$I:$I,B17)&gt;0,MATCH(B17,MD!$I:$I,0)-4,"")&amp;" "&amp;IF(COUNTIF(MD!$I:$I,D17)&gt;0,MATCH(D17,MD!$I:$I,0)-4,"")</f>
        <v>32 2</v>
      </c>
      <c r="O17" s="42" t="str">
        <f>Setup!$B$3</f>
        <v>Η' ΕΝΩΣΗ</v>
      </c>
      <c r="P17" s="51" t="str">
        <f t="shared" si="0"/>
        <v>ΑΟΑ ΑΛΕΞΑΝ</v>
      </c>
      <c r="Q17" s="51" t="str">
        <f t="shared" si="1"/>
        <v>Ε3 47η</v>
      </c>
      <c r="R17" s="52" t="str">
        <f t="shared" si="2"/>
        <v>b12</v>
      </c>
      <c r="S17" s="211">
        <v>32</v>
      </c>
    </row>
    <row r="18" spans="1:19" x14ac:dyDescent="0.25">
      <c r="A18" s="57">
        <v>16</v>
      </c>
      <c r="B18" s="58" t="str">
        <f>IF(OR(MD!$P$6 =1,MD!$P$6 =2), IF(MD!$P$6 =1,MD!$N$5,MD!$N$7),"#")</f>
        <v>#</v>
      </c>
      <c r="C18" s="36" t="e">
        <f>TRIM(LEFT(VLOOKUP(B18,ALMD!$C$3:$D$34,2,FALSE),FIND(" ",VLOOKUP(B18,ALMD!$C$3:$D$34,2,FALSE),1)-1))</f>
        <v>#N/A</v>
      </c>
      <c r="D18" s="58" t="str">
        <f>IF(OR(MD!$P$6 =1,MD!$P$6 =2), IF(MD!$P$6 =2,MD!$N$5,MD!$N$7),"#")</f>
        <v>#</v>
      </c>
      <c r="E18" s="36" t="e">
        <f>TRIM(LEFT(VLOOKUP(D18,ALMD!$C$3:$D$34,2,FALSE),FIND(" ",VLOOKUP(D18,ALMD!$C$3:$D$34,2,FALSE),1)-1))</f>
        <v>#N/A</v>
      </c>
      <c r="F18" s="59">
        <f>MD!R7</f>
        <v>0</v>
      </c>
      <c r="H18" s="60">
        <f>D2</f>
        <v>0</v>
      </c>
      <c r="I18" s="61" t="s">
        <v>76</v>
      </c>
      <c r="N18" s="210" t="str">
        <f>IF(COUNTIF(MD!$N:$N,B18)&gt;0,MATCH(B18,MD!$N:$N,0)-4,"")&amp;" "&amp;IF(COUNTIF(MD!$N:$N,D18)&gt;0,MATCH(D18,MD!$N:$N,0)-4,"")</f>
        <v xml:space="preserve"> </v>
      </c>
      <c r="O18" s="42" t="str">
        <f>Setup!$B$3</f>
        <v>Η' ΕΝΩΣΗ</v>
      </c>
      <c r="P18" s="51" t="str">
        <f t="shared" si="0"/>
        <v>ΑΟΑ ΑΛΕΞΑΝ</v>
      </c>
      <c r="Q18" s="51" t="str">
        <f t="shared" si="1"/>
        <v>Ε3 47η</v>
      </c>
      <c r="R18" s="52" t="str">
        <f t="shared" si="2"/>
        <v>b12</v>
      </c>
      <c r="S18" s="211">
        <v>32</v>
      </c>
    </row>
    <row r="19" spans="1:19" x14ac:dyDescent="0.25">
      <c r="A19" s="57">
        <v>16</v>
      </c>
      <c r="B19" s="58" t="str">
        <f>IF(OR(MD!$P$10=1,MD!$P$10=2), IF(MD!$P$10=1,MD!$N$9,MD!$N$11),"#")</f>
        <v>#</v>
      </c>
      <c r="C19" s="36" t="e">
        <f>TRIM(LEFT(VLOOKUP(B19,ALMD!$C$3:$D$34,2,FALSE),FIND(" ",VLOOKUP(B19,ALMD!$C$3:$D$34,2,FALSE),1)-1))</f>
        <v>#N/A</v>
      </c>
      <c r="D19" s="58" t="str">
        <f>IF(OR(MD!$P$10=1,MD!$P$10=2), IF(MD!$P$10=2,MD!$N$9,MD!$N$11),"#")</f>
        <v>#</v>
      </c>
      <c r="E19" s="36" t="e">
        <f>TRIM(LEFT(VLOOKUP(D19,ALMD!$C$3:$D$34,2,FALSE),FIND(" ",VLOOKUP(D19,ALMD!$C$3:$D$34,2,FALSE),1)-1))</f>
        <v>#N/A</v>
      </c>
      <c r="F19" s="59">
        <f>MD!R11</f>
        <v>0</v>
      </c>
      <c r="H19" s="60">
        <f t="shared" ref="H19:H32" si="4">D3</f>
        <v>41327</v>
      </c>
      <c r="I19" s="61" t="s">
        <v>76</v>
      </c>
      <c r="N19" s="210" t="str">
        <f>IF(COUNTIF(MD!$N:$N,B19)&gt;0,MATCH(B19,MD!$N:$N,0)-4,"")&amp;" "&amp;IF(COUNTIF(MD!$N:$N,D19)&gt;0,MATCH(D19,MD!$N:$N,0)-4,"")</f>
        <v xml:space="preserve"> </v>
      </c>
      <c r="O19" s="42" t="str">
        <f>Setup!$B$3</f>
        <v>Η' ΕΝΩΣΗ</v>
      </c>
      <c r="P19" s="51" t="str">
        <f t="shared" si="0"/>
        <v>ΑΟΑ ΑΛΕΞΑΝ</v>
      </c>
      <c r="Q19" s="51" t="str">
        <f t="shared" si="1"/>
        <v>Ε3 47η</v>
      </c>
      <c r="R19" s="52" t="str">
        <f t="shared" si="2"/>
        <v>b12</v>
      </c>
      <c r="S19" s="211">
        <v>32</v>
      </c>
    </row>
    <row r="20" spans="1:19" x14ac:dyDescent="0.25">
      <c r="A20" s="57">
        <v>16</v>
      </c>
      <c r="B20" s="58" t="str">
        <f>IF(OR(MD!$P$14=1,MD!$P$14=2), IF(MD!$P$14=1,MD!$N$13,MD!$N$15),"#")</f>
        <v>#</v>
      </c>
      <c r="C20" s="36" t="e">
        <f>TRIM(LEFT(VLOOKUP(B20,ALMD!$C$3:$D$34,2,FALSE),FIND(" ",VLOOKUP(B20,ALMD!$C$3:$D$34,2,FALSE),1)-1))</f>
        <v>#N/A</v>
      </c>
      <c r="D20" s="58" t="str">
        <f>IF(OR(MD!$P$14=1,MD!$P$14=2), IF(MD!$P$14=2,MD!$N$13,MD!$N$15),"#")</f>
        <v>#</v>
      </c>
      <c r="E20" s="36" t="e">
        <f>TRIM(LEFT(VLOOKUP(D20,ALMD!$C$3:$D$34,2,FALSE),FIND(" ",VLOOKUP(D20,ALMD!$C$3:$D$34,2,FALSE),1)-1))</f>
        <v>#N/A</v>
      </c>
      <c r="F20" s="59">
        <f>MD!R15</f>
        <v>0</v>
      </c>
      <c r="H20" s="60">
        <f t="shared" si="4"/>
        <v>38530</v>
      </c>
      <c r="I20" s="61" t="s">
        <v>76</v>
      </c>
      <c r="N20" s="210" t="str">
        <f>IF(COUNTIF(MD!$N:$N,B20)&gt;0,MATCH(B20,MD!$N:$N,0)-4,"")&amp;" "&amp;IF(COUNTIF(MD!$N:$N,D20)&gt;0,MATCH(D20,MD!$N:$N,0)-4,"")</f>
        <v xml:space="preserve"> </v>
      </c>
      <c r="O20" s="42" t="str">
        <f>Setup!$B$3</f>
        <v>Η' ΕΝΩΣΗ</v>
      </c>
      <c r="P20" s="51" t="str">
        <f t="shared" si="0"/>
        <v>ΑΟΑ ΑΛΕΞΑΝ</v>
      </c>
      <c r="Q20" s="51" t="str">
        <f t="shared" si="1"/>
        <v>Ε3 47η</v>
      </c>
      <c r="R20" s="52" t="str">
        <f t="shared" si="2"/>
        <v>b12</v>
      </c>
      <c r="S20" s="211">
        <v>32</v>
      </c>
    </row>
    <row r="21" spans="1:19" x14ac:dyDescent="0.25">
      <c r="A21" s="57">
        <v>16</v>
      </c>
      <c r="B21" s="58" t="str">
        <f>IF(OR(MD!$P$18=1,MD!$P$18=2), IF(MD!$P$18=1,MD!$N$17,MD!$N$19),"#")</f>
        <v>#</v>
      </c>
      <c r="C21" s="36" t="e">
        <f>TRIM(LEFT(VLOOKUP(B21,ALMD!$C$3:$D$34,2,FALSE),FIND(" ",VLOOKUP(B21,ALMD!$C$3:$D$34,2,FALSE),1)-1))</f>
        <v>#N/A</v>
      </c>
      <c r="D21" s="58" t="str">
        <f>IF(OR(MD!$P$18=1,MD!$P$18=2), IF(MD!$P$18=2,MD!$N$17,MD!$N$19),"#")</f>
        <v>#</v>
      </c>
      <c r="E21" s="36" t="e">
        <f>TRIM(LEFT(VLOOKUP(D21,ALMD!$C$3:$D$34,2,FALSE),FIND(" ",VLOOKUP(D21,ALMD!$C$3:$D$34,2,FALSE),1)-1))</f>
        <v>#N/A</v>
      </c>
      <c r="F21" s="59">
        <f>MD!R19</f>
        <v>0</v>
      </c>
      <c r="H21" s="60">
        <f t="shared" si="4"/>
        <v>38980</v>
      </c>
      <c r="I21" s="61" t="s">
        <v>76</v>
      </c>
      <c r="N21" s="210" t="str">
        <f>IF(COUNTIF(MD!$N:$N,B21)&gt;0,MATCH(B21,MD!$N:$N,0)-4,"")&amp;" "&amp;IF(COUNTIF(MD!$N:$N,D21)&gt;0,MATCH(D21,MD!$N:$N,0)-4,"")</f>
        <v xml:space="preserve"> </v>
      </c>
      <c r="O21" s="42" t="str">
        <f>Setup!$B$3</f>
        <v>Η' ΕΝΩΣΗ</v>
      </c>
      <c r="P21" s="51" t="str">
        <f t="shared" si="0"/>
        <v>ΑΟΑ ΑΛΕΞΑΝ</v>
      </c>
      <c r="Q21" s="51" t="str">
        <f t="shared" si="1"/>
        <v>Ε3 47η</v>
      </c>
      <c r="R21" s="52" t="str">
        <f t="shared" si="2"/>
        <v>b12</v>
      </c>
      <c r="S21" s="211">
        <v>32</v>
      </c>
    </row>
    <row r="22" spans="1:19" x14ac:dyDescent="0.25">
      <c r="A22" s="57">
        <v>16</v>
      </c>
      <c r="B22" s="58" t="str">
        <f>IF(OR(MD!$P$22=1,MD!$P$22=2), IF(MD!$P$22=1,MD!$N$21,MD!$N$23),"#")</f>
        <v>#</v>
      </c>
      <c r="C22" s="36" t="e">
        <f>TRIM(LEFT(VLOOKUP(B22,ALMD!$C$3:$D$34,2,FALSE),FIND(" ",VLOOKUP(B22,ALMD!$C$3:$D$34,2,FALSE),1)-1))</f>
        <v>#N/A</v>
      </c>
      <c r="D22" s="58" t="str">
        <f>IF(OR(MD!$P$22=1,MD!$P$22=2), IF(MD!$P$22=2,MD!$N$21,MD!$N$23),"#")</f>
        <v>#</v>
      </c>
      <c r="E22" s="36" t="e">
        <f>TRIM(LEFT(VLOOKUP(D22,ALMD!$C$3:$D$34,2,FALSE),FIND(" ",VLOOKUP(D22,ALMD!$C$3:$D$34,2,FALSE),1)-1))</f>
        <v>#N/A</v>
      </c>
      <c r="F22" s="59">
        <f>MD!R23</f>
        <v>0</v>
      </c>
      <c r="H22" s="60">
        <f t="shared" si="4"/>
        <v>0</v>
      </c>
      <c r="I22" s="61" t="s">
        <v>76</v>
      </c>
      <c r="N22" s="210" t="str">
        <f>IF(COUNTIF(MD!$N:$N,B22)&gt;0,MATCH(B22,MD!$N:$N,0)-4,"")&amp;" "&amp;IF(COUNTIF(MD!$N:$N,D22)&gt;0,MATCH(D22,MD!$N:$N,0)-4,"")</f>
        <v xml:space="preserve"> </v>
      </c>
      <c r="O22" s="42" t="str">
        <f>Setup!$B$3</f>
        <v>Η' ΕΝΩΣΗ</v>
      </c>
      <c r="P22" s="51" t="str">
        <f t="shared" si="0"/>
        <v>ΑΟΑ ΑΛΕΞΑΝ</v>
      </c>
      <c r="Q22" s="51" t="str">
        <f t="shared" si="1"/>
        <v>Ε3 47η</v>
      </c>
      <c r="R22" s="52" t="str">
        <f t="shared" si="2"/>
        <v>b12</v>
      </c>
      <c r="S22" s="211">
        <v>32</v>
      </c>
    </row>
    <row r="23" spans="1:19" x14ac:dyDescent="0.25">
      <c r="A23" s="57">
        <v>16</v>
      </c>
      <c r="B23" s="58" t="str">
        <f>IF(OR(MD!$P$26=1,MD!$P$26=2), IF(MD!$P$26=1,MD!$N$25,MD!$N$27),"#")</f>
        <v>#</v>
      </c>
      <c r="C23" s="36" t="e">
        <f>TRIM(LEFT(VLOOKUP(B23,ALMD!$C$3:$D$34,2,FALSE),FIND(" ",VLOOKUP(B23,ALMD!$C$3:$D$34,2,FALSE),1)-1))</f>
        <v>#N/A</v>
      </c>
      <c r="D23" s="58" t="str">
        <f>IF(OR(MD!$P$26=1,MD!$P$26=2), IF(MD!$P$26=2,MD!$N$25,MD!$N$27),"#")</f>
        <v>#</v>
      </c>
      <c r="E23" s="36" t="e">
        <f>TRIM(LEFT(VLOOKUP(D23,ALMD!$C$3:$D$34,2,FALSE),FIND(" ",VLOOKUP(D23,ALMD!$C$3:$D$34,2,FALSE),1)-1))</f>
        <v>#N/A</v>
      </c>
      <c r="F23" s="59">
        <f>MD!R27</f>
        <v>0</v>
      </c>
      <c r="H23" s="60">
        <f t="shared" si="4"/>
        <v>39540</v>
      </c>
      <c r="I23" s="61" t="s">
        <v>76</v>
      </c>
      <c r="N23" s="210" t="str">
        <f>IF(COUNTIF(MD!$N:$N,B23)&gt;0,MATCH(B23,MD!$N:$N,0)-4,"")&amp;" "&amp;IF(COUNTIF(MD!$N:$N,D23)&gt;0,MATCH(D23,MD!$N:$N,0)-4,"")</f>
        <v xml:space="preserve"> </v>
      </c>
      <c r="O23" s="42" t="str">
        <f>Setup!$B$3</f>
        <v>Η' ΕΝΩΣΗ</v>
      </c>
      <c r="P23" s="51" t="str">
        <f t="shared" si="0"/>
        <v>ΑΟΑ ΑΛΕΞΑΝ</v>
      </c>
      <c r="Q23" s="51" t="str">
        <f t="shared" si="1"/>
        <v>Ε3 47η</v>
      </c>
      <c r="R23" s="52" t="str">
        <f t="shared" si="2"/>
        <v>b12</v>
      </c>
      <c r="S23" s="211">
        <v>32</v>
      </c>
    </row>
    <row r="24" spans="1:19" x14ac:dyDescent="0.25">
      <c r="A24" s="57">
        <v>16</v>
      </c>
      <c r="B24" s="58" t="str">
        <f>IF(OR(MD!$P$30=1,MD!$P$30=2), IF(MD!$P$30=1,MD!$N$29,MD!$N$31),"#")</f>
        <v>#</v>
      </c>
      <c r="C24" s="36" t="e">
        <f>TRIM(LEFT(VLOOKUP(B24,ALMD!$C$3:$D$34,2,FALSE),FIND(" ",VLOOKUP(B24,ALMD!$C$3:$D$34,2,FALSE),1)-1))</f>
        <v>#N/A</v>
      </c>
      <c r="D24" s="58" t="str">
        <f>IF(OR(MD!$P$30=1,MD!$P$30=2), IF(MD!$P$30=2,MD!$N$29,MD!$N$31),"#")</f>
        <v>#</v>
      </c>
      <c r="E24" s="36" t="e">
        <f>TRIM(LEFT(VLOOKUP(D24,ALMD!$C$3:$D$34,2,FALSE),FIND(" ",VLOOKUP(D24,ALMD!$C$3:$D$34,2,FALSE),1)-1))</f>
        <v>#N/A</v>
      </c>
      <c r="F24" s="59">
        <f>MD!R31</f>
        <v>0</v>
      </c>
      <c r="H24" s="60">
        <f t="shared" si="4"/>
        <v>41311</v>
      </c>
      <c r="I24" s="61" t="s">
        <v>76</v>
      </c>
      <c r="N24" s="210" t="str">
        <f>IF(COUNTIF(MD!$N:$N,B24)&gt;0,MATCH(B24,MD!$N:$N,0)-4,"")&amp;" "&amp;IF(COUNTIF(MD!$N:$N,D24)&gt;0,MATCH(D24,MD!$N:$N,0)-4,"")</f>
        <v xml:space="preserve"> </v>
      </c>
      <c r="O24" s="42" t="str">
        <f>Setup!$B$3</f>
        <v>Η' ΕΝΩΣΗ</v>
      </c>
      <c r="P24" s="51" t="str">
        <f t="shared" si="0"/>
        <v>ΑΟΑ ΑΛΕΞΑΝ</v>
      </c>
      <c r="Q24" s="51" t="str">
        <f t="shared" si="1"/>
        <v>Ε3 47η</v>
      </c>
      <c r="R24" s="52" t="str">
        <f t="shared" si="2"/>
        <v>b12</v>
      </c>
      <c r="S24" s="211">
        <v>32</v>
      </c>
    </row>
    <row r="25" spans="1:19" x14ac:dyDescent="0.25">
      <c r="A25" s="57">
        <v>16</v>
      </c>
      <c r="B25" s="58" t="str">
        <f>IF(OR(MD!$P$34=1,MD!$P$34=2), IF(MD!$P$34=1,MD!$N$33,MD!$N$35),"#")</f>
        <v>#</v>
      </c>
      <c r="C25" s="36" t="e">
        <f>TRIM(LEFT(VLOOKUP(B25,ALMD!$C$3:$D$34,2,FALSE),FIND(" ",VLOOKUP(B25,ALMD!$C$3:$D$34,2,FALSE),1)-1))</f>
        <v>#N/A</v>
      </c>
      <c r="D25" s="58" t="str">
        <f>IF(OR(MD!$P$34=1,MD!$P$34=2), IF(MD!$P$34=2,MD!$N$33,MD!$N$35),"#")</f>
        <v>#</v>
      </c>
      <c r="E25" s="36" t="e">
        <f>TRIM(LEFT(VLOOKUP(D25,ALMD!$C$3:$D$34,2,FALSE),FIND(" ",VLOOKUP(D25,ALMD!$C$3:$D$34,2,FALSE),1)-1))</f>
        <v>#N/A</v>
      </c>
      <c r="F25" s="59">
        <f>MD!R35</f>
        <v>0</v>
      </c>
      <c r="H25" s="60">
        <f t="shared" si="4"/>
        <v>37778</v>
      </c>
      <c r="I25" s="61" t="s">
        <v>76</v>
      </c>
      <c r="N25" s="210" t="str">
        <f>IF(COUNTIF(MD!$N:$N,B25)&gt;0,MATCH(B25,MD!$N:$N,0)-4,"")&amp;" "&amp;IF(COUNTIF(MD!$N:$N,D25)&gt;0,MATCH(D25,MD!$N:$N,0)-4,"")</f>
        <v xml:space="preserve"> </v>
      </c>
      <c r="O25" s="42" t="str">
        <f>Setup!$B$3</f>
        <v>Η' ΕΝΩΣΗ</v>
      </c>
      <c r="P25" s="51" t="str">
        <f t="shared" si="0"/>
        <v>ΑΟΑ ΑΛΕΞΑΝ</v>
      </c>
      <c r="Q25" s="51" t="str">
        <f t="shared" si="1"/>
        <v>Ε3 47η</v>
      </c>
      <c r="R25" s="52" t="str">
        <f t="shared" si="2"/>
        <v>b12</v>
      </c>
      <c r="S25" s="211">
        <v>32</v>
      </c>
    </row>
    <row r="26" spans="1:19" x14ac:dyDescent="0.25">
      <c r="A26" s="62">
        <v>8</v>
      </c>
      <c r="B26" s="63" t="str">
        <f>IF(OR(MD!$S$8 =1,MD!$S$8 =2), IF(MD!$S$8 =1,MD!$Q$6,MD!$Q$10),"#")</f>
        <v>#</v>
      </c>
      <c r="C26" s="36" t="e">
        <f>TRIM(LEFT(VLOOKUP(B26,ALMD!$C$3:$D$34,2,FALSE),FIND(" ",VLOOKUP(B26,ALMD!$C$3:$D$34,2,FALSE),1)-1))</f>
        <v>#N/A</v>
      </c>
      <c r="D26" s="63" t="str">
        <f>IF(OR(MD!$S$8 =1,MD!$S$8 =2), IF(MD!$S$8 =2,MD!$Q$6,MD!$Q$10),"#")</f>
        <v>#</v>
      </c>
      <c r="E26" s="36" t="e">
        <f>TRIM(LEFT(VLOOKUP(D26,ALMD!$C$3:$D$34,2,FALSE),FIND(" ",VLOOKUP(D26,ALMD!$C$3:$D$34,2,FALSE),1)-1))</f>
        <v>#N/A</v>
      </c>
      <c r="F26" s="64">
        <f>MD!U9</f>
        <v>0</v>
      </c>
      <c r="H26" s="60">
        <f t="shared" si="4"/>
        <v>0</v>
      </c>
      <c r="I26" s="61" t="s">
        <v>76</v>
      </c>
      <c r="N26" s="210" t="str">
        <f>IF(COUNTIF(MD!$Q:$Q,B26)&gt;0,MATCH(B26,MD!$Q:$Q,0)-4,"")&amp;" "&amp;IF(COUNTIF(MD!$Q:$Q,D26)&gt;0,MATCH(D26,MD!$Q:$Q,0)-4,"")</f>
        <v xml:space="preserve"> </v>
      </c>
      <c r="O26" s="42" t="str">
        <f>Setup!$B$3</f>
        <v>Η' ΕΝΩΣΗ</v>
      </c>
      <c r="P26" s="51" t="str">
        <f t="shared" si="0"/>
        <v>ΑΟΑ ΑΛΕΞΑΝ</v>
      </c>
      <c r="Q26" s="51" t="str">
        <f t="shared" si="1"/>
        <v>Ε3 47η</v>
      </c>
      <c r="R26" s="52" t="str">
        <f t="shared" si="2"/>
        <v>b12</v>
      </c>
      <c r="S26" s="211">
        <v>32</v>
      </c>
    </row>
    <row r="27" spans="1:19" x14ac:dyDescent="0.25">
      <c r="A27" s="62">
        <v>8</v>
      </c>
      <c r="B27" s="63" t="str">
        <f>IF(OR(MD!$S$16=1,MD!$S$16=2), IF(MD!$S$16=1,MD!$Q$14,MD!$Q$18),"#")</f>
        <v>#</v>
      </c>
      <c r="C27" s="36" t="e">
        <f>TRIM(LEFT(VLOOKUP(B27,ALMD!$C$3:$D$34,2,FALSE),FIND(" ",VLOOKUP(B27,ALMD!$C$3:$D$34,2,FALSE),1)-1))</f>
        <v>#N/A</v>
      </c>
      <c r="D27" s="63" t="str">
        <f>IF(OR(MD!$S$16=1,MD!$S$16=2), IF(MD!$S$16=2,MD!$Q$14,MD!$Q$18),"#")</f>
        <v>#</v>
      </c>
      <c r="E27" s="36" t="e">
        <f>TRIM(LEFT(VLOOKUP(D27,ALMD!$C$3:$D$34,2,FALSE),FIND(" ",VLOOKUP(D27,ALMD!$C$3:$D$34,2,FALSE),1)-1))</f>
        <v>#N/A</v>
      </c>
      <c r="F27" s="64">
        <f>MD!U17</f>
        <v>0</v>
      </c>
      <c r="H27" s="60">
        <f t="shared" si="4"/>
        <v>38818</v>
      </c>
      <c r="I27" s="61" t="s">
        <v>76</v>
      </c>
      <c r="N27" s="210" t="str">
        <f>IF(COUNTIF(MD!$Q:$Q,B27)&gt;0,MATCH(B27,MD!$Q:$Q,0)-4,"")&amp;" "&amp;IF(COUNTIF(MD!$Q:$Q,D27)&gt;0,MATCH(D27,MD!$Q:$Q,0)-4,"")</f>
        <v xml:space="preserve"> </v>
      </c>
      <c r="O27" s="42" t="str">
        <f>Setup!$B$3</f>
        <v>Η' ΕΝΩΣΗ</v>
      </c>
      <c r="P27" s="51" t="str">
        <f t="shared" si="0"/>
        <v>ΑΟΑ ΑΛΕΞΑΝ</v>
      </c>
      <c r="Q27" s="51" t="str">
        <f t="shared" si="1"/>
        <v>Ε3 47η</v>
      </c>
      <c r="R27" s="52" t="str">
        <f t="shared" si="2"/>
        <v>b12</v>
      </c>
      <c r="S27" s="211">
        <v>32</v>
      </c>
    </row>
    <row r="28" spans="1:19" x14ac:dyDescent="0.25">
      <c r="A28" s="62">
        <v>8</v>
      </c>
      <c r="B28" s="63" t="str">
        <f>IF(OR(MD!$S$24=1,MD!$S$24=2), IF(MD!$S$24=1,MD!$Q$22,MD!$Q$26),"#")</f>
        <v>#</v>
      </c>
      <c r="C28" s="36" t="e">
        <f>TRIM(LEFT(VLOOKUP(B28,ALMD!$C$3:$D$34,2,FALSE),FIND(" ",VLOOKUP(B28,ALMD!$C$3:$D$34,2,FALSE),1)-1))</f>
        <v>#N/A</v>
      </c>
      <c r="D28" s="63" t="str">
        <f>IF(OR(MD!$S$24=1,MD!$S$24=2), IF(MD!$S$24=2,MD!$Q$22,MD!$Q$26),"#")</f>
        <v>#</v>
      </c>
      <c r="E28" s="36" t="e">
        <f>TRIM(LEFT(VLOOKUP(D28,ALMD!$C$3:$D$34,2,FALSE),FIND(" ",VLOOKUP(D28,ALMD!$C$3:$D$34,2,FALSE),1)-1))</f>
        <v>#N/A</v>
      </c>
      <c r="F28" s="64">
        <f>MD!U25</f>
        <v>0</v>
      </c>
      <c r="H28" s="60">
        <f t="shared" si="4"/>
        <v>40312</v>
      </c>
      <c r="I28" s="61" t="s">
        <v>76</v>
      </c>
      <c r="N28" s="210" t="str">
        <f>IF(COUNTIF(MD!$Q:$Q,B28)&gt;0,MATCH(B28,MD!$Q:$Q,0)-4,"")&amp;" "&amp;IF(COUNTIF(MD!$Q:$Q,D28)&gt;0,MATCH(D28,MD!$Q:$Q,0)-4,"")</f>
        <v xml:space="preserve"> </v>
      </c>
      <c r="O28" s="42" t="str">
        <f>Setup!$B$3</f>
        <v>Η' ΕΝΩΣΗ</v>
      </c>
      <c r="P28" s="51" t="str">
        <f t="shared" si="0"/>
        <v>ΑΟΑ ΑΛΕΞΑΝ</v>
      </c>
      <c r="Q28" s="51" t="str">
        <f t="shared" si="1"/>
        <v>Ε3 47η</v>
      </c>
      <c r="R28" s="52" t="str">
        <f t="shared" si="2"/>
        <v>b12</v>
      </c>
      <c r="S28" s="211">
        <v>32</v>
      </c>
    </row>
    <row r="29" spans="1:19" x14ac:dyDescent="0.25">
      <c r="A29" s="62">
        <v>8</v>
      </c>
      <c r="B29" s="63" t="str">
        <f>IF(OR(MD!$S$32=1,MD!$S$32=2), IF(MD!$S$32=1,MD!$Q$30,MD!$Q$34),"#")</f>
        <v>#</v>
      </c>
      <c r="C29" s="36" t="e">
        <f>TRIM(LEFT(VLOOKUP(B29,ALMD!$C$3:$D$34,2,FALSE),FIND(" ",VLOOKUP(B29,ALMD!$C$3:$D$34,2,FALSE),1)-1))</f>
        <v>#N/A</v>
      </c>
      <c r="D29" s="63" t="str">
        <f>IF(OR(MD!$S$32=1,MD!$S$32=2), IF(MD!$S$32=2,MD!$Q$30,MD!$Q$34),"#")</f>
        <v>#</v>
      </c>
      <c r="E29" s="36" t="e">
        <f>TRIM(LEFT(VLOOKUP(D29,ALMD!$C$3:$D$34,2,FALSE),FIND(" ",VLOOKUP(D29,ALMD!$C$3:$D$34,2,FALSE),1)-1))</f>
        <v>#N/A</v>
      </c>
      <c r="F29" s="64">
        <f>MD!U33</f>
        <v>0</v>
      </c>
      <c r="H29" s="60">
        <f t="shared" si="4"/>
        <v>0</v>
      </c>
      <c r="I29" s="61" t="s">
        <v>76</v>
      </c>
      <c r="N29" s="210" t="str">
        <f>IF(COUNTIF(MD!$Q:$Q,B29)&gt;0,MATCH(B29,MD!$Q:$Q,0)-4,"")&amp;" "&amp;IF(COUNTIF(MD!$Q:$Q,D29)&gt;0,MATCH(D29,MD!$Q:$Q,0)-4,"")</f>
        <v xml:space="preserve"> </v>
      </c>
      <c r="O29" s="42" t="str">
        <f>Setup!$B$3</f>
        <v>Η' ΕΝΩΣΗ</v>
      </c>
      <c r="P29" s="51" t="str">
        <f t="shared" si="0"/>
        <v>ΑΟΑ ΑΛΕΞΑΝ</v>
      </c>
      <c r="Q29" s="51" t="str">
        <f t="shared" si="1"/>
        <v>Ε3 47η</v>
      </c>
      <c r="R29" s="52" t="str">
        <f t="shared" si="2"/>
        <v>b12</v>
      </c>
      <c r="S29" s="211">
        <v>32</v>
      </c>
    </row>
    <row r="30" spans="1:19" x14ac:dyDescent="0.25">
      <c r="A30" s="65">
        <v>4</v>
      </c>
      <c r="B30" s="66" t="str">
        <f>IF(OR(MD!$V$12=1,MD!$V$12=2), IF(MD!$V$12=1,MD!$T$8,MD!$T$16),"#")</f>
        <v>#</v>
      </c>
      <c r="C30" s="36" t="e">
        <f>TRIM(LEFT(VLOOKUP(B30,ALMD!$C$3:$D$34,2,FALSE),FIND(" ",VLOOKUP(B30,ALMD!$C$3:$D$34,2,FALSE),1)-1))</f>
        <v>#N/A</v>
      </c>
      <c r="D30" s="66" t="str">
        <f>IF(OR(MD!$V$12=1,MD!$V$12=2), IF(MD!$V$12=2,MD!$T$8,MD!$T$16),"#")</f>
        <v>#</v>
      </c>
      <c r="E30" s="36" t="e">
        <f>TRIM(LEFT(VLOOKUP(D30,ALMD!$C$3:$D$34,2,FALSE),FIND(" ",VLOOKUP(D30,ALMD!$C$3:$D$34,2,FALSE),1)-1))</f>
        <v>#N/A</v>
      </c>
      <c r="F30" s="67">
        <f>MD!X13</f>
        <v>0</v>
      </c>
      <c r="H30" s="60">
        <f t="shared" si="4"/>
        <v>38973</v>
      </c>
      <c r="I30" s="61" t="s">
        <v>76</v>
      </c>
      <c r="N30" s="210" t="str">
        <f>IF(COUNTIF(MD!$T:$T,B30)&gt;0,MATCH(B30,MD!$T:$T,0)-4,"")&amp;" "&amp;IF(COUNTIF(MD!$T:$T,D30)&gt;0,MATCH(D30,MD!$T:$T,0)-4,"")</f>
        <v xml:space="preserve"> </v>
      </c>
      <c r="O30" s="42" t="str">
        <f>Setup!$B$3</f>
        <v>Η' ΕΝΩΣΗ</v>
      </c>
      <c r="P30" s="51" t="str">
        <f t="shared" si="0"/>
        <v>ΑΟΑ ΑΛΕΞΑΝ</v>
      </c>
      <c r="Q30" s="51" t="str">
        <f t="shared" si="1"/>
        <v>Ε3 47η</v>
      </c>
      <c r="R30" s="52" t="str">
        <f t="shared" si="2"/>
        <v>b12</v>
      </c>
      <c r="S30" s="211">
        <v>32</v>
      </c>
    </row>
    <row r="31" spans="1:19" x14ac:dyDescent="0.25">
      <c r="A31" s="65">
        <v>4</v>
      </c>
      <c r="B31" s="66" t="str">
        <f>IF(OR(MD!$V$28=1,MD!$V$28=2), IF(MD!$V$28=1,MD!$T$24,MD!$T$32),"#")</f>
        <v>#</v>
      </c>
      <c r="C31" s="36" t="e">
        <f>TRIM(LEFT(VLOOKUP(B31,ALMD!$C$3:$D$34,2,FALSE),FIND(" ",VLOOKUP(B31,ALMD!$C$3:$D$34,2,FALSE),1)-1))</f>
        <v>#N/A</v>
      </c>
      <c r="D31" s="66" t="str">
        <f>IF(OR(MD!$V$28=1,MD!$V$28=2), IF(MD!$V$28=2,MD!$T$24,MD!$T$32),"#")</f>
        <v>#</v>
      </c>
      <c r="E31" s="36" t="e">
        <f>TRIM(LEFT(VLOOKUP(D31,ALMD!$C$3:$D$34,2,FALSE),FIND(" ",VLOOKUP(D31,ALMD!$C$3:$D$34,2,FALSE),1)-1))</f>
        <v>#N/A</v>
      </c>
      <c r="F31" s="67">
        <f>MD!X29</f>
        <v>0</v>
      </c>
      <c r="H31" s="60">
        <f t="shared" si="4"/>
        <v>39840</v>
      </c>
      <c r="I31" s="61" t="s">
        <v>76</v>
      </c>
      <c r="N31" s="210" t="str">
        <f>IF(COUNTIF(MD!$T:$T,B31)&gt;0,MATCH(B31,MD!$T:$T,0)-4,"")&amp;" "&amp;IF(COUNTIF(MD!$T:$T,D31)&gt;0,MATCH(D31,MD!$T:$T,0)-4,"")</f>
        <v xml:space="preserve"> </v>
      </c>
      <c r="O31" s="42" t="str">
        <f>Setup!$B$3</f>
        <v>Η' ΕΝΩΣΗ</v>
      </c>
      <c r="P31" s="51" t="str">
        <f t="shared" si="0"/>
        <v>ΑΟΑ ΑΛΕΞΑΝ</v>
      </c>
      <c r="Q31" s="51" t="str">
        <f t="shared" si="1"/>
        <v>Ε3 47η</v>
      </c>
      <c r="R31" s="52" t="str">
        <f t="shared" si="2"/>
        <v>b12</v>
      </c>
      <c r="S31" s="211">
        <v>32</v>
      </c>
    </row>
    <row r="32" spans="1:19" x14ac:dyDescent="0.25">
      <c r="A32" s="68">
        <v>2</v>
      </c>
      <c r="B32" s="69" t="str">
        <f>IF(OR(MD!$V$20=1,MD!$V$20=2), IF(MD!$V$20=1,MD!$W$12,MD!$W$28),"#")</f>
        <v>#</v>
      </c>
      <c r="C32" s="36" t="e">
        <f>TRIM(LEFT(VLOOKUP(B32,ALMD!$C$3:$D$34,2,FALSE),FIND(" ",VLOOKUP(B32,ALMD!$C$3:$D$34,2,FALSE),1)-1))</f>
        <v>#N/A</v>
      </c>
      <c r="D32" s="70" t="str">
        <f>IF(OR(MD!$V$20=1,MD!$V$20=2), IF(MD!$V$20=2,MD!$W$12,MD!$W$28),"#")</f>
        <v>#</v>
      </c>
      <c r="E32" s="36" t="e">
        <f>TRIM(LEFT(VLOOKUP(D32,ALMD!$C$3:$D$34,2,FALSE),FIND(" ",VLOOKUP(D32,ALMD!$C$3:$D$34,2,FALSE),1)-1))</f>
        <v>#N/A</v>
      </c>
      <c r="F32" s="71">
        <f>MD!X21</f>
        <v>0</v>
      </c>
      <c r="H32" s="60">
        <f t="shared" si="4"/>
        <v>40951</v>
      </c>
      <c r="I32" s="61" t="s">
        <v>76</v>
      </c>
      <c r="N32" s="210" t="str">
        <f>IF(COUNTIF(MD!$W:$W,B32)&gt;0,MATCH(B32,MD!$W:$W,0)-4,"")&amp;" "&amp;IF(COUNTIF(MD!$W:$W,D32)&gt;0,MATCH(D32,MD!$W:$W,0)-4,"")</f>
        <v xml:space="preserve"> </v>
      </c>
      <c r="O32" s="42" t="str">
        <f>Setup!$B$3</f>
        <v>Η' ΕΝΩΣΗ</v>
      </c>
      <c r="P32" s="51" t="str">
        <f t="shared" si="0"/>
        <v>ΑΟΑ ΑΛΕΞΑΝ</v>
      </c>
      <c r="Q32" s="51" t="str">
        <f t="shared" si="1"/>
        <v>Ε3 47η</v>
      </c>
      <c r="R32" s="52" t="str">
        <f t="shared" si="2"/>
        <v>b12</v>
      </c>
      <c r="S32" s="211">
        <v>32</v>
      </c>
    </row>
    <row r="33" spans="1:19" x14ac:dyDescent="0.25">
      <c r="A33" s="72"/>
      <c r="B33" s="73"/>
      <c r="C33" s="74"/>
      <c r="D33" s="73"/>
      <c r="E33" s="74"/>
      <c r="F33" s="75"/>
      <c r="H33" s="76">
        <f>D17</f>
        <v>0</v>
      </c>
      <c r="I33" s="77" t="s">
        <v>76</v>
      </c>
      <c r="N33" s="212"/>
      <c r="O33" s="213" t="str">
        <f>Setup!$B$3</f>
        <v>Η' ΕΝΩΣΗ</v>
      </c>
      <c r="P33" s="214" t="str">
        <f t="shared" si="0"/>
        <v>ΑΟΑ ΑΛΕΞΑΝ</v>
      </c>
      <c r="Q33" s="214" t="str">
        <f t="shared" si="1"/>
        <v>Ε3 47η</v>
      </c>
      <c r="R33" s="215" t="str">
        <f t="shared" si="2"/>
        <v>b12</v>
      </c>
      <c r="S33" s="216">
        <v>32</v>
      </c>
    </row>
  </sheetData>
  <sheetProtection algorithmName="SHA-512" hashValue="5wsuyP923wdkWDgpTKCqubCOEaFeQI0zcPzri/RCz8t31yQGyaPNkzqHscIbN2cXlVVynTB4BBdn5QDmjKkdTA==" saltValue="iSfAv6HBxQre/1qYf3bhyQ==" spinCount="100000" sheet="1" objects="1" scenarios="1" formatCells="0" formatColumns="0" formatRow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P33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9.109375" defaultRowHeight="9" x14ac:dyDescent="0.25"/>
  <cols>
    <col min="1" max="1" width="7.6640625" style="516" bestFit="1" customWidth="1"/>
    <col min="2" max="2" width="3.33203125" style="516" bestFit="1" customWidth="1"/>
    <col min="3" max="3" width="8.5546875" style="516" customWidth="1"/>
    <col min="4" max="4" width="4.33203125" style="523" customWidth="1"/>
    <col min="5" max="5" width="5.88671875" style="523" customWidth="1"/>
    <col min="6" max="6" width="7.88671875" style="523" customWidth="1"/>
    <col min="7" max="7" width="9.6640625" style="516" customWidth="1"/>
    <col min="8" max="8" width="5.33203125" style="523" bestFit="1" customWidth="1"/>
    <col min="9" max="9" width="9.109375" style="523" bestFit="1" customWidth="1"/>
    <col min="10" max="10" width="8.5546875" style="523" bestFit="1" customWidth="1"/>
    <col min="11" max="11" width="6.88671875" style="523" customWidth="1"/>
    <col min="12" max="12" width="4.88671875" style="523" bestFit="1" customWidth="1"/>
    <col min="13" max="13" width="4.33203125" style="516" bestFit="1" customWidth="1"/>
    <col min="14" max="14" width="5.109375" style="516" bestFit="1" customWidth="1"/>
    <col min="15" max="15" width="4.5546875" style="516" bestFit="1" customWidth="1"/>
    <col min="16" max="17" width="4.5546875" style="516" customWidth="1"/>
    <col min="18" max="18" width="3" style="516" customWidth="1"/>
    <col min="19" max="19" width="2.6640625" style="526" customWidth="1"/>
    <col min="20" max="20" width="3.6640625" style="516" bestFit="1" customWidth="1"/>
    <col min="21" max="21" width="3.88671875" style="527" bestFit="1" customWidth="1"/>
    <col min="22" max="22" width="4.6640625" style="516" customWidth="1"/>
    <col min="23" max="23" width="8.44140625" style="516" bestFit="1" customWidth="1"/>
    <col min="24" max="24" width="4.6640625" style="516" bestFit="1" customWidth="1"/>
    <col min="25" max="25" width="3.6640625" style="516" bestFit="1" customWidth="1"/>
    <col min="26" max="26" width="5.88671875" style="516" bestFit="1" customWidth="1"/>
    <col min="27" max="28" width="4" style="531" bestFit="1" customWidth="1"/>
    <col min="29" max="29" width="4" style="532" customWidth="1"/>
    <col min="30" max="30" width="2.6640625" style="533" customWidth="1"/>
    <col min="31" max="31" width="5" style="534" customWidth="1"/>
    <col min="32" max="32" width="16.109375" style="535" customWidth="1"/>
    <col min="33" max="33" width="3.6640625" style="561" bestFit="1" customWidth="1"/>
    <col min="34" max="34" width="4.33203125" style="527" customWidth="1"/>
    <col min="35" max="35" width="2.6640625" style="536" customWidth="1"/>
    <col min="36" max="36" width="10.33203125" style="526" bestFit="1" customWidth="1"/>
    <col min="37" max="37" width="2.6640625" style="540" customWidth="1"/>
    <col min="38" max="38" width="30.6640625" style="538" customWidth="1"/>
    <col min="39" max="39" width="7.5546875" style="539" bestFit="1" customWidth="1"/>
    <col min="40" max="41" width="15.6640625" style="540" customWidth="1"/>
    <col min="42" max="42" width="9.109375" style="538"/>
    <col min="43" max="16384" width="9.109375" style="536"/>
  </cols>
  <sheetData>
    <row r="1" spans="1:42" s="516" customFormat="1" x14ac:dyDescent="0.25">
      <c r="A1" s="503" t="s">
        <v>102</v>
      </c>
      <c r="B1" s="503" t="s">
        <v>101</v>
      </c>
      <c r="C1" s="503" t="s">
        <v>100</v>
      </c>
      <c r="D1" s="503" t="s">
        <v>551</v>
      </c>
      <c r="E1" s="503" t="s">
        <v>558</v>
      </c>
      <c r="F1" s="504" t="s">
        <v>552</v>
      </c>
      <c r="G1" s="505" t="s">
        <v>1467</v>
      </c>
      <c r="H1" s="506" t="s">
        <v>46</v>
      </c>
      <c r="I1" s="506" t="s">
        <v>1468</v>
      </c>
      <c r="J1" s="506" t="s">
        <v>1469</v>
      </c>
      <c r="K1" s="507" t="s">
        <v>1470</v>
      </c>
      <c r="L1" s="507" t="s">
        <v>1471</v>
      </c>
      <c r="M1" s="507" t="s">
        <v>1472</v>
      </c>
      <c r="N1" s="507" t="s">
        <v>1473</v>
      </c>
      <c r="O1" s="507" t="s">
        <v>1474</v>
      </c>
      <c r="P1" s="508" t="s">
        <v>553</v>
      </c>
      <c r="Q1" s="503" t="s">
        <v>554</v>
      </c>
      <c r="R1" s="503" t="s">
        <v>555</v>
      </c>
      <c r="S1" s="509"/>
      <c r="T1" s="503" t="s">
        <v>9</v>
      </c>
      <c r="U1" s="503" t="s">
        <v>560</v>
      </c>
      <c r="V1" s="510" t="s">
        <v>1467</v>
      </c>
      <c r="W1" s="511" t="s">
        <v>1475</v>
      </c>
      <c r="X1" s="511" t="s">
        <v>1476</v>
      </c>
      <c r="Y1" s="511" t="s">
        <v>1477</v>
      </c>
      <c r="Z1" s="511" t="s">
        <v>1478</v>
      </c>
      <c r="AA1" s="511" t="s">
        <v>1479</v>
      </c>
      <c r="AB1" s="511" t="s">
        <v>1480</v>
      </c>
      <c r="AC1" s="511" t="s">
        <v>1568</v>
      </c>
      <c r="AD1" s="512"/>
      <c r="AE1" s="513" t="s">
        <v>556</v>
      </c>
      <c r="AF1" s="514" t="s">
        <v>557</v>
      </c>
      <c r="AG1" s="514" t="s">
        <v>565</v>
      </c>
      <c r="AH1" s="515" t="s">
        <v>9</v>
      </c>
      <c r="AJ1" s="503" t="s">
        <v>895</v>
      </c>
      <c r="AK1" s="517"/>
      <c r="AL1" s="518" t="s">
        <v>1546</v>
      </c>
      <c r="AM1" s="519" t="s">
        <v>584</v>
      </c>
      <c r="AN1" s="520" t="s">
        <v>1547</v>
      </c>
      <c r="AO1" s="521" t="s">
        <v>1548</v>
      </c>
      <c r="AP1" s="522"/>
    </row>
    <row r="2" spans="1:42" x14ac:dyDescent="0.25">
      <c r="A2" s="516" t="str">
        <f>Setup!$B$3</f>
        <v>Η' ΕΝΩΣΗ</v>
      </c>
      <c r="B2" s="516">
        <f>Setup!$Z$6</f>
        <v>333</v>
      </c>
      <c r="C2" s="516" t="str">
        <f>Setup!$Z$5</f>
        <v>Ε3 47η (Η)</v>
      </c>
      <c r="D2" s="523" t="str">
        <f>SUBSTITUTE(TRIM(Setup!$B$6),"-","")</f>
        <v>Α12</v>
      </c>
      <c r="E2" s="523" t="s">
        <v>559</v>
      </c>
      <c r="F2" s="523" t="str">
        <f>TEXT(Setup!$B$8,"ΕΕΕΕ-ΜΜ-ΗΗ")</f>
        <v>2017-11-24</v>
      </c>
      <c r="G2" s="516" t="e">
        <f>Setup!$T$7</f>
        <v>#N/A</v>
      </c>
      <c r="H2" s="524" t="s">
        <v>1326</v>
      </c>
      <c r="I2" s="525">
        <f>IF(OR(MD!$M$5 =1,MD!$M$5 =2), IF(MD!$M$5 =1,MD!$I$5,MD!$I$6),"")</f>
        <v>36970</v>
      </c>
      <c r="J2" s="525">
        <f>IF(OR(MD!$M$5 =1,MD!$M$5 =2), IF(MD!$M$5 =2,MD!$I$5,MD!$I$6),"")</f>
        <v>0</v>
      </c>
      <c r="K2" s="525" t="str">
        <f>TRIM(MD!O6)</f>
        <v/>
      </c>
      <c r="L2" s="523">
        <f>IF(AND(I2&lt;&gt;"",I2&gt;0),IF(VALUE(I2)&gt;0,VLOOKUP(I2,$AE:$AH,3,FALSE),0),0)</f>
        <v>1</v>
      </c>
      <c r="M2" s="523">
        <f>IF(AND(J2&lt;&gt;"",J2&gt;0),IF(VALUE(J2)&gt;0,VLOOKUP(J2,$AE:$AH,3,FALSE),0),0)</f>
        <v>0</v>
      </c>
      <c r="N2" s="516">
        <f>IF(AND(I2&lt;&gt;"",I2&gt;0),IF(VALUE(I2)&gt;0,VLOOKUP(I2,$AE:$AH,4,FALSE),0),0)</f>
        <v>1</v>
      </c>
      <c r="O2" s="516">
        <f>IF(AND(J2&lt;&gt;"",J2&gt;0),IF(VALUE(J2)&gt;0,VLOOKUP(J2,$AE:$AH,4,FALSE),0),0)</f>
        <v>0</v>
      </c>
      <c r="P2" s="516" t="str">
        <f>IF($R2="",I2,"")</f>
        <v/>
      </c>
      <c r="Q2" s="516" t="str">
        <f>IF($R2="",J2,"")</f>
        <v/>
      </c>
      <c r="R2" s="516">
        <f>IF(OR(J2=0,K2=""),1,IF(TEXT(K2,"0")=SUBSTITUTE(SUBSTITUTE(LOWER(K2),"w",""),"m",""),"",1))</f>
        <v>1</v>
      </c>
      <c r="T2" s="523" t="str">
        <f t="shared" ref="T2:T33" si="0">IF(W2&lt;&gt;"",IF(VALUE(W2)&gt;0,VLOOKUP(W2,$AE:$AH,4,FALSE),""),"")</f>
        <v/>
      </c>
      <c r="U2" s="527" t="str">
        <f ca="1">IF(NOT(OR(W2=0,W2=" ",W2="")),IF(INDIRECT("ALMD!B"&amp;MATCH(W2,ALMD!$C$3:$C$34,0)+2)&gt;0,INDIRECT("ALMD!B"&amp;MATCH(W2,ALMD!$C$3:$C$34,0)+2),""),"")</f>
        <v/>
      </c>
      <c r="V2" s="516" t="e">
        <f>Setup!$T$7</f>
        <v>#N/A</v>
      </c>
      <c r="W2" s="528" t="str">
        <f>I32</f>
        <v/>
      </c>
      <c r="X2" s="529" t="s">
        <v>71</v>
      </c>
      <c r="Y2" s="516">
        <f>IF($W2&gt;0,COUNTIF($P$2:$P$32,$W2),0)</f>
        <v>20</v>
      </c>
      <c r="Z2" s="516">
        <f>IF($W2&gt;0,COUNTIF($P$2:$P$32,$W2)+COUNTIF($Q$2:$Q$32,$W2),0)</f>
        <v>40</v>
      </c>
      <c r="AA2" s="530">
        <v>0</v>
      </c>
      <c r="AB2" s="531">
        <f ca="1">IF(OR($Z2=0,$Z2="",$U2="DQ"),0,VLOOKUP($AJ2,tables!$AF:$AG,2,FALSE))</f>
        <v>9</v>
      </c>
      <c r="AC2" s="532" t="e">
        <f>IF(W2&gt;0,YEAR(Setup!$B$8)-VLOOKUP(W2,ALMD!$C:$F,3,FALSE),0)</f>
        <v>#N/A</v>
      </c>
      <c r="AE2" s="534">
        <f>MD!$I5</f>
        <v>36970</v>
      </c>
      <c r="AF2" s="535" t="str">
        <f>MD!$K5</f>
        <v>ΜΠΑΚΙΡΤΖΗΣ Ν</v>
      </c>
      <c r="AG2" s="531">
        <f>IF(AE2&gt;0,MD!$A5,"")</f>
        <v>1</v>
      </c>
      <c r="AH2" s="527">
        <f>MD!$G5</f>
        <v>1</v>
      </c>
      <c r="AJ2" s="526" t="str">
        <f>SUBSTITUTE(SUBSTITUTE(Setup!$B$5&amp;"S-"&amp;Setup!$B$13&amp;"-"&amp;X2,"Ανδ-",""),"Γυν-","")</f>
        <v>Ε3S-12-1st</v>
      </c>
      <c r="AK2" s="537"/>
      <c r="AL2" s="538" t="e">
        <f t="shared" ref="AL2:AL8" si="1">IF(AO2&gt;" ", IF(OR(AM2=AM3,AM2=AM1), IF(AM2=AM3,AN2&amp;"/"&amp;AN3&amp;" - "&amp;AO2&amp;"/"&amp;AO3, AN1&amp;"/"&amp;AN2&amp;" - "&amp;AO1&amp;"/"&amp;AO2),AN2&amp;" - "&amp;AO2), IF(OR(AM2=AM3,AM2=AM1), IF(AM2=AM3,AN2&amp;"/"&amp;AN3, AN1&amp;"/"&amp;AN2),AN2))</f>
        <v>#N/A</v>
      </c>
      <c r="AM2" s="539" t="e">
        <f t="shared" ref="AM2:AM8" si="2">G2&amp;H2&amp;L2</f>
        <v>#N/A</v>
      </c>
      <c r="AN2" s="540" t="str">
        <f t="shared" ref="AN2:AO8" si="3">IF(I2&lt;=0,"",TRIM(LEFT(LEFT(VLOOKUP(I2,$AE:$AF,2,FALSE),FIND(" ",VLOOKUP(I2,$AE:$AF,2,FALSE),1)-1),15)&amp;" "&amp;LEFT(MID(VLOOKUP(I2,$AE:$AF,2,FALSE),FIND(" ",VLOOKUP(I2,$AE:$AF,2,FALSE),1)+1,20),3)))</f>
        <v>ΜΠΑΚΙΡΤΖΗΣ Ν</v>
      </c>
      <c r="AO2" s="540" t="str">
        <f t="shared" si="3"/>
        <v/>
      </c>
    </row>
    <row r="3" spans="1:42" x14ac:dyDescent="0.25">
      <c r="A3" s="516" t="str">
        <f>Setup!$B$3</f>
        <v>Η' ΕΝΩΣΗ</v>
      </c>
      <c r="B3" s="516">
        <f>Setup!$Z$6</f>
        <v>333</v>
      </c>
      <c r="C3" s="516" t="str">
        <f>Setup!$Z$5</f>
        <v>Ε3 47η (Η)</v>
      </c>
      <c r="D3" s="523" t="str">
        <f>SUBSTITUTE(TRIM(Setup!$B$6),"-","")</f>
        <v>Α12</v>
      </c>
      <c r="E3" s="523" t="s">
        <v>559</v>
      </c>
      <c r="F3" s="523" t="str">
        <f>TEXT(Setup!$B$8,"ΕΕΕΕ-ΜΜ-ΗΗ")</f>
        <v>2017-11-24</v>
      </c>
      <c r="G3" s="516" t="e">
        <f>Setup!$T$7</f>
        <v>#N/A</v>
      </c>
      <c r="H3" s="524" t="s">
        <v>1326</v>
      </c>
      <c r="I3" s="525">
        <f>IF(OR(MD!$M$7 =1,MD!$M$7 =2), IF(MD!$M$7 =1,MD!$I$7,MD!$I$8),"")</f>
        <v>39838</v>
      </c>
      <c r="J3" s="525">
        <f>IF(OR(MD!$M$7 =1,MD!$M$7 =2), IF(MD!$M$7 =2,MD!$I$7,MD!$I$8),"")</f>
        <v>41327</v>
      </c>
      <c r="K3" s="525" t="str">
        <f>TRIM(MD!O8)</f>
        <v>24 41 10-7</v>
      </c>
      <c r="L3" s="523">
        <f t="shared" ref="L3:L32" si="4">IF(AND(I3&lt;&gt;"",I3&gt;0),IF(VALUE(I3)&gt;0,VLOOKUP(I3,$AE:$AH,3,FALSE),0),0)</f>
        <v>4</v>
      </c>
      <c r="M3" s="523">
        <f t="shared" ref="M3:M32" si="5">IF(AND(J3&lt;&gt;"",J3&gt;0),IF(VALUE(J3)&gt;0,VLOOKUP(J3,$AE:$AH,3,FALSE),0),0)</f>
        <v>3</v>
      </c>
      <c r="N3" s="516">
        <f t="shared" ref="N3:N32" si="6">IF(AND(I3&lt;&gt;"",I3&gt;0),IF(VALUE(I3)&gt;0,VLOOKUP(I3,$AE:$AH,4,FALSE),0),0)</f>
        <v>13</v>
      </c>
      <c r="O3" s="516">
        <f t="shared" ref="O3:O32" si="7">IF(AND(J3&lt;&gt;"",J3&gt;0),IF(VALUE(J3)&gt;0,VLOOKUP(J3,$AE:$AH,4,FALSE),0),0)</f>
        <v>23</v>
      </c>
      <c r="P3" s="516">
        <f t="shared" ref="P3:P32" si="8">IF($R3="",I3,"")</f>
        <v>39838</v>
      </c>
      <c r="Q3" s="516">
        <f t="shared" ref="Q3:Q32" si="9">IF($R3="",J3,"")</f>
        <v>41327</v>
      </c>
      <c r="R3" s="516" t="str">
        <f t="shared" ref="R3:R32" si="10">IF(OR(J3=0,K3=""),1,IF(TEXT(K3,"0")=SUBSTITUTE(SUBSTITUTE(LOWER(K3),"w",""),"m",""),"",1))</f>
        <v/>
      </c>
      <c r="T3" s="523" t="str">
        <f t="shared" si="0"/>
        <v/>
      </c>
      <c r="U3" s="527" t="str">
        <f ca="1">IF(NOT(OR(W3=0,W3=" ",W3="")),IF(INDIRECT("ALMD!B"&amp;MATCH(W3,ALMD!$C$3:$C$34,0)+2)&gt;0,INDIRECT("ALMD!B"&amp;MATCH(W3,ALMD!$C$3:$C$34,0)+2),""),"")</f>
        <v/>
      </c>
      <c r="V3" s="516" t="e">
        <f>Setup!$T$7</f>
        <v>#N/A</v>
      </c>
      <c r="W3" s="541" t="str">
        <f>J32</f>
        <v/>
      </c>
      <c r="X3" s="542" t="s">
        <v>72</v>
      </c>
      <c r="Y3" s="516">
        <f t="shared" ref="Y3:Y33" si="11">IF($W3&gt;0,COUNTIF($P$2:$P$32,$W3),0)</f>
        <v>20</v>
      </c>
      <c r="Z3" s="516">
        <f t="shared" ref="Z3:Z33" si="12">IF($W3&gt;0,COUNTIF($P$2:$P$32,$W3)+COUNTIF($Q$2:$Q$32,$W3),0)</f>
        <v>40</v>
      </c>
      <c r="AA3" s="530">
        <v>0</v>
      </c>
      <c r="AB3" s="531">
        <f ca="1">IF(OR($Z3=0,$Z3="",$U3="DQ"),0,VLOOKUP($AJ3,tables!$AF:$AG,2,FALSE))</f>
        <v>7.5</v>
      </c>
      <c r="AC3" s="532" t="e">
        <f>IF(W3&gt;0,YEAR(Setup!$B$8)-VLOOKUP(W3,ALMD!$C:$F,3,FALSE),0)</f>
        <v>#N/A</v>
      </c>
      <c r="AE3" s="534">
        <f>MD!$I6</f>
        <v>0</v>
      </c>
      <c r="AF3" s="535" t="str">
        <f>MD!$K6</f>
        <v/>
      </c>
      <c r="AG3" s="531" t="str">
        <f>IF(AE3&gt;0,MD!$A6,"")</f>
        <v/>
      </c>
      <c r="AH3" s="527" t="str">
        <f>MD!$G6</f>
        <v>-</v>
      </c>
      <c r="AJ3" s="526" t="str">
        <f>SUBSTITUTE(SUBSTITUTE(Setup!$B$5&amp;"S-"&amp;Setup!$B$13&amp;"-"&amp;X3,"Ανδ-",""),"Γυν-","")</f>
        <v>Ε3S-12-2nd</v>
      </c>
      <c r="AK3" s="537"/>
      <c r="AL3" s="538" t="e">
        <f t="shared" si="1"/>
        <v>#N/A</v>
      </c>
      <c r="AM3" s="539" t="e">
        <f t="shared" si="2"/>
        <v>#N/A</v>
      </c>
      <c r="AN3" s="540" t="str">
        <f t="shared" si="3"/>
        <v>ΣΤΑΦΥΛΟΠΑΤΗΣ Ν</v>
      </c>
      <c r="AO3" s="540" t="str">
        <f t="shared" si="3"/>
        <v>ΚΑΛΟΓΕΡΟΠΟΥΛΟΣ Ν</v>
      </c>
    </row>
    <row r="4" spans="1:42" x14ac:dyDescent="0.25">
      <c r="A4" s="516" t="str">
        <f>Setup!$B$3</f>
        <v>Η' ΕΝΩΣΗ</v>
      </c>
      <c r="B4" s="516">
        <f>Setup!$Z$6</f>
        <v>333</v>
      </c>
      <c r="C4" s="516" t="str">
        <f>Setup!$Z$5</f>
        <v>Ε3 47η (Η)</v>
      </c>
      <c r="D4" s="523" t="str">
        <f>SUBSTITUTE(TRIM(Setup!$B$6),"-","")</f>
        <v>Α12</v>
      </c>
      <c r="E4" s="523" t="s">
        <v>559</v>
      </c>
      <c r="F4" s="523" t="str">
        <f>TEXT(Setup!$B$8,"ΕΕΕΕ-ΜΜ-ΗΗ")</f>
        <v>2017-11-24</v>
      </c>
      <c r="G4" s="516" t="e">
        <f>Setup!$T$7</f>
        <v>#N/A</v>
      </c>
      <c r="H4" s="524" t="s">
        <v>1326</v>
      </c>
      <c r="I4" s="525">
        <f>IF(OR(MD!$M$9 =1,MD!$M$9 =2), IF(MD!$M$9 =1,MD!$I$9,MD!$I$10),"")</f>
        <v>38543</v>
      </c>
      <c r="J4" s="525">
        <f>IF(OR(MD!$M$9 =1,MD!$M$9 =2), IF(MD!$M$9 =2,MD!$I$9,MD!$I$10),"")</f>
        <v>38530</v>
      </c>
      <c r="K4" s="525" t="str">
        <f>TRIM(MD!O10)</f>
        <v>40 40</v>
      </c>
      <c r="L4" s="523">
        <f t="shared" si="4"/>
        <v>6</v>
      </c>
      <c r="M4" s="523">
        <f t="shared" si="5"/>
        <v>5</v>
      </c>
      <c r="N4" s="516">
        <f t="shared" si="6"/>
        <v>11</v>
      </c>
      <c r="O4" s="516">
        <f t="shared" si="7"/>
        <v>15</v>
      </c>
      <c r="P4" s="516">
        <f t="shared" si="8"/>
        <v>38543</v>
      </c>
      <c r="Q4" s="516">
        <f t="shared" si="9"/>
        <v>38530</v>
      </c>
      <c r="R4" s="516" t="str">
        <f t="shared" si="10"/>
        <v/>
      </c>
      <c r="T4" s="523" t="str">
        <f t="shared" si="0"/>
        <v/>
      </c>
      <c r="U4" s="527" t="str">
        <f ca="1">IF(NOT(OR(W4=0,W4=" ",W4="")),IF(INDIRECT("ALMD!B"&amp;MATCH(W4,ALMD!$C$3:$C$34,0)+2)&gt;0,INDIRECT("ALMD!B"&amp;MATCH(W4,ALMD!$C$3:$C$34,0)+2),""),"")</f>
        <v/>
      </c>
      <c r="V4" s="516" t="e">
        <f>Setup!$T$7</f>
        <v>#N/A</v>
      </c>
      <c r="W4" s="543" t="str">
        <f>J30</f>
        <v/>
      </c>
      <c r="X4" s="544" t="s">
        <v>73</v>
      </c>
      <c r="Y4" s="516">
        <f t="shared" si="11"/>
        <v>20</v>
      </c>
      <c r="Z4" s="516">
        <f t="shared" si="12"/>
        <v>40</v>
      </c>
      <c r="AA4" s="530">
        <v>0</v>
      </c>
      <c r="AB4" s="531">
        <f ca="1">IF(OR($Z4=0,$Z4="",$U4="DQ"),0,VLOOKUP($AJ4,tables!$AF:$AG,2,FALSE))</f>
        <v>4.5</v>
      </c>
      <c r="AC4" s="532" t="e">
        <f>IF(W4&gt;0,YEAR(Setup!$B$8)-VLOOKUP(W4,ALMD!$C:$F,3,FALSE),0)</f>
        <v>#N/A</v>
      </c>
      <c r="AE4" s="534">
        <f>MD!$I7</f>
        <v>41327</v>
      </c>
      <c r="AF4" s="535" t="str">
        <f>MD!$K7</f>
        <v>ΚΑΛΟΓΕΡΟΠΟΥΛΟΣ Ν</v>
      </c>
      <c r="AG4" s="531">
        <f>IF(AE4&gt;0,MD!$A7,"")</f>
        <v>3</v>
      </c>
      <c r="AH4" s="527">
        <f>MD!$G7</f>
        <v>23</v>
      </c>
      <c r="AJ4" s="526" t="str">
        <f>SUBSTITUTE(SUBSTITUTE(Setup!$B$5&amp;"S-"&amp;Setup!$B$13&amp;"-"&amp;X4,"Ανδ-",""),"Γυν-","")</f>
        <v>Ε3S-12-3_4</v>
      </c>
      <c r="AK4" s="537"/>
      <c r="AL4" s="538" t="e">
        <f t="shared" si="1"/>
        <v>#N/A</v>
      </c>
      <c r="AM4" s="539" t="e">
        <f t="shared" si="2"/>
        <v>#N/A</v>
      </c>
      <c r="AN4" s="540" t="str">
        <f t="shared" si="3"/>
        <v>ΜΟΣΧΟΒΙΝΟΣ Α</v>
      </c>
      <c r="AO4" s="540" t="str">
        <f t="shared" si="3"/>
        <v>ΠΕΤΡΟΥΤΖΗΣ Α</v>
      </c>
    </row>
    <row r="5" spans="1:42" x14ac:dyDescent="0.25">
      <c r="A5" s="516" t="str">
        <f>Setup!$B$3</f>
        <v>Η' ΕΝΩΣΗ</v>
      </c>
      <c r="B5" s="516">
        <f>Setup!$Z$6</f>
        <v>333</v>
      </c>
      <c r="C5" s="516" t="str">
        <f>Setup!$Z$5</f>
        <v>Ε3 47η (Η)</v>
      </c>
      <c r="D5" s="523" t="str">
        <f>SUBSTITUTE(TRIM(Setup!$B$6),"-","")</f>
        <v>Α12</v>
      </c>
      <c r="E5" s="523" t="s">
        <v>559</v>
      </c>
      <c r="F5" s="523" t="str">
        <f>TEXT(Setup!$B$8,"ΕΕΕΕ-ΜΜ-ΗΗ")</f>
        <v>2017-11-24</v>
      </c>
      <c r="G5" s="516" t="e">
        <f>Setup!$T$7</f>
        <v>#N/A</v>
      </c>
      <c r="H5" s="524" t="s">
        <v>1326</v>
      </c>
      <c r="I5" s="525">
        <f>IF(OR(MD!$M$11=1,MD!$M$11=2), IF(MD!$M$11=1,MD!$I$11,MD!$I$12),"")</f>
        <v>40313</v>
      </c>
      <c r="J5" s="525">
        <f>IF(OR(MD!$M$11=1,MD!$M$11=2), IF(MD!$M$11=2,MD!$I$11,MD!$I$12),"")</f>
        <v>38980</v>
      </c>
      <c r="K5" s="525" t="str">
        <f>TRIM(MD!O12)</f>
        <v>41 40</v>
      </c>
      <c r="L5" s="523">
        <f t="shared" si="4"/>
        <v>8</v>
      </c>
      <c r="M5" s="523">
        <f t="shared" si="5"/>
        <v>7</v>
      </c>
      <c r="N5" s="516">
        <f t="shared" si="6"/>
        <v>7</v>
      </c>
      <c r="O5" s="516">
        <f t="shared" si="7"/>
        <v>12</v>
      </c>
      <c r="P5" s="516">
        <f t="shared" si="8"/>
        <v>40313</v>
      </c>
      <c r="Q5" s="516">
        <f t="shared" si="9"/>
        <v>38980</v>
      </c>
      <c r="R5" s="516" t="str">
        <f t="shared" si="10"/>
        <v/>
      </c>
      <c r="T5" s="523" t="str">
        <f t="shared" si="0"/>
        <v/>
      </c>
      <c r="U5" s="527" t="str">
        <f ca="1">IF(NOT(OR(W5=0,W5=" ",W5="")),IF(INDIRECT("ALMD!B"&amp;MATCH(W5,ALMD!$C$3:$C$34,0)+2)&gt;0,INDIRECT("ALMD!B"&amp;MATCH(W5,ALMD!$C$3:$C$34,0)+2),""),"")</f>
        <v/>
      </c>
      <c r="V5" s="516" t="e">
        <f>Setup!$T$7</f>
        <v>#N/A</v>
      </c>
      <c r="W5" s="543" t="str">
        <f>J31</f>
        <v/>
      </c>
      <c r="X5" s="544" t="s">
        <v>73</v>
      </c>
      <c r="Y5" s="516">
        <f t="shared" si="11"/>
        <v>20</v>
      </c>
      <c r="Z5" s="516">
        <f t="shared" si="12"/>
        <v>40</v>
      </c>
      <c r="AA5" s="530">
        <v>0</v>
      </c>
      <c r="AB5" s="531">
        <f ca="1">IF(OR($Z5=0,$Z5="",$U5="DQ"),0,VLOOKUP($AJ5,tables!$AF:$AG,2,FALSE))</f>
        <v>4.5</v>
      </c>
      <c r="AC5" s="532" t="e">
        <f>IF(W5&gt;0,YEAR(Setup!$B$8)-VLOOKUP(W5,ALMD!$C:$F,3,FALSE),0)</f>
        <v>#N/A</v>
      </c>
      <c r="AE5" s="534">
        <f>MD!$I8</f>
        <v>39838</v>
      </c>
      <c r="AF5" s="535" t="str">
        <f>MD!$K8</f>
        <v>ΣΤΑΦΥΛΟΠΑΤΗΣ Ν</v>
      </c>
      <c r="AG5" s="531">
        <f>IF(AE5&gt;0,MD!$A8,"")</f>
        <v>4</v>
      </c>
      <c r="AH5" s="527">
        <f>MD!$G8</f>
        <v>13</v>
      </c>
      <c r="AJ5" s="526" t="str">
        <f>SUBSTITUTE(SUBSTITUTE(Setup!$B$5&amp;"S-"&amp;Setup!$B$13&amp;"-"&amp;X5,"Ανδ-",""),"Γυν-","")</f>
        <v>Ε3S-12-3_4</v>
      </c>
      <c r="AK5" s="537"/>
      <c r="AL5" s="538" t="e">
        <f t="shared" si="1"/>
        <v>#N/A</v>
      </c>
      <c r="AM5" s="539" t="e">
        <f t="shared" si="2"/>
        <v>#N/A</v>
      </c>
      <c r="AN5" s="540" t="str">
        <f t="shared" si="3"/>
        <v>ΠΑΠΑΝΔΡΕΟΥ Π</v>
      </c>
      <c r="AO5" s="540" t="str">
        <f t="shared" si="3"/>
        <v>ΓΕΡΟΓΙΑΝΝΗΣ Ν</v>
      </c>
    </row>
    <row r="6" spans="1:42" x14ac:dyDescent="0.25">
      <c r="A6" s="516" t="str">
        <f>Setup!$B$3</f>
        <v>Η' ΕΝΩΣΗ</v>
      </c>
      <c r="B6" s="516">
        <f>Setup!$Z$6</f>
        <v>333</v>
      </c>
      <c r="C6" s="516" t="str">
        <f>Setup!$Z$5</f>
        <v>Ε3 47η (Η)</v>
      </c>
      <c r="D6" s="523" t="str">
        <f>SUBSTITUTE(TRIM(Setup!$B$6),"-","")</f>
        <v>Α12</v>
      </c>
      <c r="E6" s="523" t="s">
        <v>559</v>
      </c>
      <c r="F6" s="523" t="str">
        <f>TEXT(Setup!$B$8,"ΕΕΕΕ-ΜΜ-ΗΗ")</f>
        <v>2017-11-24</v>
      </c>
      <c r="G6" s="516" t="e">
        <f>Setup!$T$7</f>
        <v>#N/A</v>
      </c>
      <c r="H6" s="524" t="s">
        <v>1326</v>
      </c>
      <c r="I6" s="525">
        <f>IF(OR(MD!$M$13=1,MD!$M$13=2), IF(MD!$M$13=1,MD!$I$13,MD!$I$14),"")</f>
        <v>34812</v>
      </c>
      <c r="J6" s="525">
        <f>IF(OR(MD!$M$13=1,MD!$M$13=2), IF(MD!$M$13=2,MD!$I$13,MD!$I$14),"")</f>
        <v>0</v>
      </c>
      <c r="K6" s="525" t="str">
        <f>TRIM(MD!O14)</f>
        <v/>
      </c>
      <c r="L6" s="523">
        <f t="shared" si="4"/>
        <v>9</v>
      </c>
      <c r="M6" s="523">
        <f t="shared" si="5"/>
        <v>0</v>
      </c>
      <c r="N6" s="516">
        <f t="shared" si="6"/>
        <v>4</v>
      </c>
      <c r="O6" s="516">
        <f t="shared" si="7"/>
        <v>0</v>
      </c>
      <c r="P6" s="516" t="str">
        <f t="shared" si="8"/>
        <v/>
      </c>
      <c r="Q6" s="516" t="str">
        <f t="shared" si="9"/>
        <v/>
      </c>
      <c r="R6" s="516">
        <f t="shared" si="10"/>
        <v>1</v>
      </c>
      <c r="T6" s="523" t="str">
        <f t="shared" si="0"/>
        <v/>
      </c>
      <c r="U6" s="527" t="str">
        <f ca="1">IF(NOT(OR(W6=0,W6=" ",W6="")),IF(INDIRECT("ALMD!B"&amp;MATCH(W6,ALMD!$C$3:$C$34,0)+2)&gt;0,INDIRECT("ALMD!B"&amp;MATCH(W6,ALMD!$C$3:$C$34,0)+2),""),"")</f>
        <v/>
      </c>
      <c r="V6" s="516" t="e">
        <f>Setup!$T$7</f>
        <v>#N/A</v>
      </c>
      <c r="W6" s="545" t="str">
        <f>J26</f>
        <v/>
      </c>
      <c r="X6" s="546" t="s">
        <v>74</v>
      </c>
      <c r="Y6" s="516">
        <f t="shared" si="11"/>
        <v>20</v>
      </c>
      <c r="Z6" s="516">
        <f t="shared" si="12"/>
        <v>40</v>
      </c>
      <c r="AA6" s="530">
        <v>0</v>
      </c>
      <c r="AB6" s="531">
        <f ca="1">IF(OR($Z6=0,$Z6="",$U6="DQ"),0,VLOOKUP($AJ6,tables!$AF:$AG,2,FALSE))</f>
        <v>3</v>
      </c>
      <c r="AC6" s="532" t="e">
        <f>IF(W6&gt;0,YEAR(Setup!$B$8)-VLOOKUP(W6,ALMD!$C:$F,3,FALSE),0)</f>
        <v>#N/A</v>
      </c>
      <c r="AE6" s="534">
        <f>MD!$I9</f>
        <v>38530</v>
      </c>
      <c r="AF6" s="535" t="str">
        <f>MD!$K9</f>
        <v>ΠΕΤΡΟΥΤΖΗΣ Α</v>
      </c>
      <c r="AG6" s="531">
        <f>IF(AE6&gt;0,MD!$A9,"")</f>
        <v>5</v>
      </c>
      <c r="AH6" s="527">
        <f>MD!$G9</f>
        <v>15</v>
      </c>
      <c r="AJ6" s="526" t="str">
        <f>SUBSTITUTE(SUBSTITUTE(Setup!$B$5&amp;"S-"&amp;Setup!$B$13&amp;"-"&amp;X6,"Ανδ-",""),"Γυν-","")</f>
        <v>Ε3S-12-5_8</v>
      </c>
      <c r="AK6" s="537"/>
      <c r="AL6" s="538" t="e">
        <f t="shared" si="1"/>
        <v>#N/A</v>
      </c>
      <c r="AM6" s="539" t="e">
        <f t="shared" si="2"/>
        <v>#N/A</v>
      </c>
      <c r="AN6" s="540" t="str">
        <f t="shared" si="3"/>
        <v>ΛΑΖΟΠΟΥΛΟΣ Ν</v>
      </c>
      <c r="AO6" s="540" t="str">
        <f t="shared" si="3"/>
        <v/>
      </c>
    </row>
    <row r="7" spans="1:42" x14ac:dyDescent="0.25">
      <c r="A7" s="516" t="str">
        <f>Setup!$B$3</f>
        <v>Η' ΕΝΩΣΗ</v>
      </c>
      <c r="B7" s="516">
        <f>Setup!$Z$6</f>
        <v>333</v>
      </c>
      <c r="C7" s="516" t="str">
        <f>Setup!$Z$5</f>
        <v>Ε3 47η (Η)</v>
      </c>
      <c r="D7" s="523" t="str">
        <f>SUBSTITUTE(TRIM(Setup!$B$6),"-","")</f>
        <v>Α12</v>
      </c>
      <c r="E7" s="523" t="s">
        <v>559</v>
      </c>
      <c r="F7" s="523" t="str">
        <f>TEXT(Setup!$B$8,"ΕΕΕΕ-ΜΜ-ΗΗ")</f>
        <v>2017-11-24</v>
      </c>
      <c r="G7" s="516" t="e">
        <f>Setup!$T$7</f>
        <v>#N/A</v>
      </c>
      <c r="H7" s="524" t="s">
        <v>1326</v>
      </c>
      <c r="I7" s="525">
        <f>IF(OR(MD!$M$15=1,MD!$M$15=2), IF(MD!$M$15=1,MD!$I$15,MD!$I$16),"")</f>
        <v>35938</v>
      </c>
      <c r="J7" s="525">
        <f>IF(OR(MD!$M$15=1,MD!$M$15=2), IF(MD!$M$15=2,MD!$I$15,MD!$I$16),"")</f>
        <v>39540</v>
      </c>
      <c r="K7" s="525" t="str">
        <f>TRIM(MD!O16)</f>
        <v>42 41</v>
      </c>
      <c r="L7" s="523">
        <f t="shared" si="4"/>
        <v>12</v>
      </c>
      <c r="M7" s="523">
        <f t="shared" si="5"/>
        <v>11</v>
      </c>
      <c r="N7" s="516">
        <f t="shared" si="6"/>
        <v>10</v>
      </c>
      <c r="O7" s="516">
        <f t="shared" si="7"/>
        <v>24</v>
      </c>
      <c r="P7" s="516">
        <f t="shared" si="8"/>
        <v>35938</v>
      </c>
      <c r="Q7" s="516">
        <f t="shared" si="9"/>
        <v>39540</v>
      </c>
      <c r="R7" s="516" t="str">
        <f t="shared" si="10"/>
        <v/>
      </c>
      <c r="T7" s="523" t="str">
        <f t="shared" si="0"/>
        <v/>
      </c>
      <c r="U7" s="527" t="str">
        <f ca="1">IF(NOT(OR(W7=0,W7=" ",W7="")),IF(INDIRECT("ALMD!B"&amp;MATCH(W7,ALMD!$C$3:$C$34,0)+2)&gt;0,INDIRECT("ALMD!B"&amp;MATCH(W7,ALMD!$C$3:$C$34,0)+2),""),"")</f>
        <v/>
      </c>
      <c r="V7" s="516" t="e">
        <f>Setup!$T$7</f>
        <v>#N/A</v>
      </c>
      <c r="W7" s="545" t="str">
        <f>J27</f>
        <v/>
      </c>
      <c r="X7" s="546" t="s">
        <v>74</v>
      </c>
      <c r="Y7" s="516">
        <f t="shared" si="11"/>
        <v>20</v>
      </c>
      <c r="Z7" s="516">
        <f t="shared" si="12"/>
        <v>40</v>
      </c>
      <c r="AA7" s="530">
        <v>0</v>
      </c>
      <c r="AB7" s="531">
        <f ca="1">IF(OR($Z7=0,$Z7="",$U7="DQ"),0,VLOOKUP($AJ7,tables!$AF:$AG,2,FALSE))</f>
        <v>3</v>
      </c>
      <c r="AC7" s="532" t="e">
        <f>IF(W7&gt;0,YEAR(Setup!$B$8)-VLOOKUP(W7,ALMD!$C:$F,3,FALSE),0)</f>
        <v>#N/A</v>
      </c>
      <c r="AE7" s="534">
        <f>MD!$I10</f>
        <v>38543</v>
      </c>
      <c r="AF7" s="535" t="str">
        <f>MD!$K10</f>
        <v>ΜΟΣΧΟΒΙΝΟΣ Α</v>
      </c>
      <c r="AG7" s="531">
        <f>IF(AE7&gt;0,MD!$A10,"")</f>
        <v>6</v>
      </c>
      <c r="AH7" s="527">
        <f>MD!$G10</f>
        <v>11</v>
      </c>
      <c r="AJ7" s="526" t="str">
        <f>SUBSTITUTE(SUBSTITUTE(Setup!$B$5&amp;"S-"&amp;Setup!$B$13&amp;"-"&amp;X7,"Ανδ-",""),"Γυν-","")</f>
        <v>Ε3S-12-5_8</v>
      </c>
      <c r="AK7" s="537"/>
      <c r="AL7" s="538" t="e">
        <f t="shared" si="1"/>
        <v>#N/A</v>
      </c>
      <c r="AM7" s="539" t="e">
        <f t="shared" si="2"/>
        <v>#N/A</v>
      </c>
      <c r="AN7" s="540" t="str">
        <f t="shared" si="3"/>
        <v>ΚΟΥΡΚΟΥΛΑΣ Δ</v>
      </c>
      <c r="AO7" s="540" t="str">
        <f t="shared" si="3"/>
        <v>ΧΟΛΕΒΑΣ Α</v>
      </c>
    </row>
    <row r="8" spans="1:42" x14ac:dyDescent="0.25">
      <c r="A8" s="516" t="str">
        <f>Setup!$B$3</f>
        <v>Η' ΕΝΩΣΗ</v>
      </c>
      <c r="B8" s="516">
        <f>Setup!$Z$6</f>
        <v>333</v>
      </c>
      <c r="C8" s="516" t="str">
        <f>Setup!$Z$5</f>
        <v>Ε3 47η (Η)</v>
      </c>
      <c r="D8" s="523" t="str">
        <f>SUBSTITUTE(TRIM(Setup!$B$6),"-","")</f>
        <v>Α12</v>
      </c>
      <c r="E8" s="523" t="s">
        <v>559</v>
      </c>
      <c r="F8" s="523" t="str">
        <f>TEXT(Setup!$B$8,"ΕΕΕΕ-ΜΜ-ΗΗ")</f>
        <v>2017-11-24</v>
      </c>
      <c r="G8" s="516" t="e">
        <f>Setup!$T$7</f>
        <v>#N/A</v>
      </c>
      <c r="H8" s="524" t="s">
        <v>1326</v>
      </c>
      <c r="I8" s="525">
        <f>IF(OR(MD!$M$17=1,MD!$M$17=2), IF(MD!$M$17=1,MD!$I$17,MD!$I$18),"")</f>
        <v>40197</v>
      </c>
      <c r="J8" s="525">
        <f>IF(OR(MD!$M$17=1,MD!$M$17=2), IF(MD!$M$17=2,MD!$I$17,MD!$I$18),"")</f>
        <v>41311</v>
      </c>
      <c r="K8" s="525" t="str">
        <f>TRIM(MD!O18)</f>
        <v>53 53</v>
      </c>
      <c r="L8" s="523">
        <f t="shared" si="4"/>
        <v>13</v>
      </c>
      <c r="M8" s="523">
        <f t="shared" si="5"/>
        <v>14</v>
      </c>
      <c r="N8" s="516">
        <f t="shared" si="6"/>
        <v>20</v>
      </c>
      <c r="O8" s="516">
        <f t="shared" si="7"/>
        <v>26</v>
      </c>
      <c r="P8" s="516">
        <f t="shared" si="8"/>
        <v>40197</v>
      </c>
      <c r="Q8" s="516">
        <f t="shared" si="9"/>
        <v>41311</v>
      </c>
      <c r="R8" s="516" t="str">
        <f t="shared" si="10"/>
        <v/>
      </c>
      <c r="T8" s="523" t="str">
        <f t="shared" si="0"/>
        <v/>
      </c>
      <c r="U8" s="527" t="str">
        <f ca="1">IF(NOT(OR(W8=0,W8=" ",W8="")),IF(INDIRECT("ALMD!B"&amp;MATCH(W8,ALMD!$C$3:$C$34,0)+2)&gt;0,INDIRECT("ALMD!B"&amp;MATCH(W8,ALMD!$C$3:$C$34,0)+2),""),"")</f>
        <v/>
      </c>
      <c r="V8" s="516" t="e">
        <f>Setup!$T$7</f>
        <v>#N/A</v>
      </c>
      <c r="W8" s="545" t="str">
        <f>J28</f>
        <v/>
      </c>
      <c r="X8" s="546" t="s">
        <v>74</v>
      </c>
      <c r="Y8" s="516">
        <f t="shared" si="11"/>
        <v>20</v>
      </c>
      <c r="Z8" s="516">
        <f t="shared" si="12"/>
        <v>40</v>
      </c>
      <c r="AA8" s="530">
        <v>0</v>
      </c>
      <c r="AB8" s="531">
        <f ca="1">IF(OR($Z8=0,$Z8="",$U8="DQ"),0,VLOOKUP($AJ8,tables!$AF:$AG,2,FALSE))</f>
        <v>3</v>
      </c>
      <c r="AC8" s="532" t="e">
        <f>IF(W8&gt;0,YEAR(Setup!$B$8)-VLOOKUP(W8,ALMD!$C:$F,3,FALSE),0)</f>
        <v>#N/A</v>
      </c>
      <c r="AE8" s="534">
        <f>MD!$I11</f>
        <v>38980</v>
      </c>
      <c r="AF8" s="535" t="str">
        <f>MD!$K11</f>
        <v>ΓΕΡΟΓΙΑΝΝΗΣ Ν</v>
      </c>
      <c r="AG8" s="531">
        <f>IF(AE8&gt;0,MD!$A11,"")</f>
        <v>7</v>
      </c>
      <c r="AH8" s="527">
        <f>MD!$G11</f>
        <v>12</v>
      </c>
      <c r="AJ8" s="526" t="str">
        <f>SUBSTITUTE(SUBSTITUTE(Setup!$B$5&amp;"S-"&amp;Setup!$B$13&amp;"-"&amp;X8,"Ανδ-",""),"Γυν-","")</f>
        <v>Ε3S-12-5_8</v>
      </c>
      <c r="AK8" s="537"/>
      <c r="AL8" s="538" t="e">
        <f t="shared" si="1"/>
        <v>#N/A</v>
      </c>
      <c r="AM8" s="539" t="e">
        <f t="shared" si="2"/>
        <v>#N/A</v>
      </c>
      <c r="AN8" s="540" t="str">
        <f t="shared" si="3"/>
        <v>ΜΥΡΙΛΛΑΣ Π</v>
      </c>
      <c r="AO8" s="540" t="str">
        <f t="shared" si="3"/>
        <v>ΚΑΛΙΓΑΡΙΔΗΣ Π</v>
      </c>
    </row>
    <row r="9" spans="1:42" x14ac:dyDescent="0.25">
      <c r="A9" s="516" t="str">
        <f>Setup!$B$3</f>
        <v>Η' ΕΝΩΣΗ</v>
      </c>
      <c r="B9" s="516">
        <f>Setup!$Z$6</f>
        <v>333</v>
      </c>
      <c r="C9" s="516" t="str">
        <f>Setup!$Z$5</f>
        <v>Ε3 47η (Η)</v>
      </c>
      <c r="D9" s="523" t="str">
        <f>SUBSTITUTE(TRIM(Setup!$B$6),"-","")</f>
        <v>Α12</v>
      </c>
      <c r="E9" s="523" t="s">
        <v>559</v>
      </c>
      <c r="F9" s="523" t="str">
        <f>TEXT(Setup!$B$8,"ΕΕΕΕ-ΜΜ-ΗΗ")</f>
        <v>2017-11-24</v>
      </c>
      <c r="G9" s="516" t="e">
        <f>Setup!$T$7</f>
        <v>#N/A</v>
      </c>
      <c r="H9" s="524" t="s">
        <v>1326</v>
      </c>
      <c r="I9" s="525">
        <f>IF(OR(MD!$M$19=1,MD!$M$19=2), IF(MD!$M$19=1,MD!$I$19,MD!$I$20),"")</f>
        <v>37736</v>
      </c>
      <c r="J9" s="525">
        <f>IF(OR(MD!$M$19=1,MD!$M$19=2), IF(MD!$M$19=2,MD!$I$19,MD!$I$20),"")</f>
        <v>37778</v>
      </c>
      <c r="K9" s="525" t="str">
        <f>TRIM(MD!O20)</f>
        <v>53 24 7-4</v>
      </c>
      <c r="L9" s="523">
        <f t="shared" si="4"/>
        <v>16</v>
      </c>
      <c r="M9" s="523">
        <f t="shared" si="5"/>
        <v>15</v>
      </c>
      <c r="N9" s="516">
        <f t="shared" si="6"/>
        <v>6</v>
      </c>
      <c r="O9" s="516">
        <f t="shared" si="7"/>
        <v>14</v>
      </c>
      <c r="P9" s="516">
        <f t="shared" si="8"/>
        <v>37736</v>
      </c>
      <c r="Q9" s="516">
        <f t="shared" si="9"/>
        <v>37778</v>
      </c>
      <c r="R9" s="516" t="str">
        <f t="shared" si="10"/>
        <v/>
      </c>
      <c r="T9" s="523" t="str">
        <f t="shared" si="0"/>
        <v/>
      </c>
      <c r="U9" s="527" t="str">
        <f ca="1">IF(NOT(OR(W9=0,W9=" ",W9="")),IF(INDIRECT("ALMD!B"&amp;MATCH(W9,ALMD!$C$3:$C$34,0)+2)&gt;0,INDIRECT("ALMD!B"&amp;MATCH(W9,ALMD!$C$3:$C$34,0)+2),""),"")</f>
        <v/>
      </c>
      <c r="V9" s="516" t="e">
        <f>Setup!$T$7</f>
        <v>#N/A</v>
      </c>
      <c r="W9" s="545" t="str">
        <f>J29</f>
        <v/>
      </c>
      <c r="X9" s="546" t="s">
        <v>74</v>
      </c>
      <c r="Y9" s="516">
        <f t="shared" si="11"/>
        <v>20</v>
      </c>
      <c r="Z9" s="516">
        <f t="shared" si="12"/>
        <v>40</v>
      </c>
      <c r="AA9" s="530">
        <v>0</v>
      </c>
      <c r="AB9" s="531">
        <f ca="1">IF(OR($Z9=0,$Z9="",$U9="DQ"),0,VLOOKUP($AJ9,tables!$AF:$AG,2,FALSE))</f>
        <v>3</v>
      </c>
      <c r="AC9" s="532" t="e">
        <f>IF(W9&gt;0,YEAR(Setup!$B$8)-VLOOKUP(W9,ALMD!$C:$F,3,FALSE),0)</f>
        <v>#N/A</v>
      </c>
      <c r="AE9" s="534">
        <f>MD!$I12</f>
        <v>40313</v>
      </c>
      <c r="AF9" s="535" t="str">
        <f>MD!$K12</f>
        <v>ΠΑΠΑΝΔΡΕΟΥ Π</v>
      </c>
      <c r="AG9" s="531">
        <f>IF(AE9&gt;0,MD!$A12,"")</f>
        <v>8</v>
      </c>
      <c r="AH9" s="527">
        <f>MD!$G12</f>
        <v>7</v>
      </c>
      <c r="AJ9" s="526" t="str">
        <f>SUBSTITUTE(SUBSTITUTE(Setup!$B$5&amp;"S-"&amp;Setup!$B$13&amp;"-"&amp;X9,"Ανδ-",""),"Γυν-","")</f>
        <v>Ε3S-12-5_8</v>
      </c>
      <c r="AK9" s="537"/>
      <c r="AL9" s="538" t="e">
        <f t="shared" ref="AL9:AL32" si="13">IF(AO9&gt;" ", IF(OR(AM9=AM10,AM9=AM8), IF(AM9=AM10,AN9&amp;"/"&amp;AN10&amp;" - "&amp;AO9&amp;"/"&amp;AO10, AN8&amp;"/"&amp;AN9&amp;" - "&amp;AO8&amp;"/"&amp;AO9),AN9&amp;" - "&amp;AO9), IF(OR(AM9=AM10,AM9=AM8), IF(AM9=AM10,AN9&amp;"/"&amp;AN10, AN8&amp;"/"&amp;AN9),AN9))</f>
        <v>#N/A</v>
      </c>
      <c r="AM9" s="539" t="e">
        <f t="shared" ref="AM9:AM32" si="14">G9&amp;H9&amp;L9</f>
        <v>#N/A</v>
      </c>
      <c r="AN9" s="540" t="str">
        <f t="shared" ref="AN9:AN32" si="15">IF(I9&lt;=0,"",TRIM(LEFT(LEFT(VLOOKUP(I9,$AE:$AF,2,FALSE),FIND(" ",VLOOKUP(I9,$AE:$AF,2,FALSE),1)-1),15)&amp;" "&amp;LEFT(MID(VLOOKUP(I9,$AE:$AF,2,FALSE),FIND(" ",VLOOKUP(I9,$AE:$AF,2,FALSE),1)+1,20),3)))</f>
        <v>ΔΕΛΛΑΠΟΡΤΑΣ Θ</v>
      </c>
      <c r="AO9" s="540" t="str">
        <f t="shared" ref="AO9:AO32" si="16">IF(J9&lt;=0,"",TRIM(LEFT(LEFT(VLOOKUP(J9,$AE:$AF,2,FALSE),FIND(" ",VLOOKUP(J9,$AE:$AF,2,FALSE),1)-1),15)&amp;" "&amp;LEFT(MID(VLOOKUP(J9,$AE:$AF,2,FALSE),FIND(" ",VLOOKUP(J9,$AE:$AF,2,FALSE),1)+1,20),3)))</f>
        <v>ΠΛΑΤΣΙΩΤΑΣ Δ</v>
      </c>
    </row>
    <row r="10" spans="1:42" x14ac:dyDescent="0.25">
      <c r="A10" s="516" t="str">
        <f>Setup!$B$3</f>
        <v>Η' ΕΝΩΣΗ</v>
      </c>
      <c r="B10" s="516">
        <f>Setup!$Z$6</f>
        <v>333</v>
      </c>
      <c r="C10" s="516" t="str">
        <f>Setup!$Z$5</f>
        <v>Ε3 47η (Η)</v>
      </c>
      <c r="D10" s="523" t="str">
        <f>SUBSTITUTE(TRIM(Setup!$B$6),"-","")</f>
        <v>Α12</v>
      </c>
      <c r="E10" s="523" t="s">
        <v>559</v>
      </c>
      <c r="F10" s="523" t="str">
        <f>TEXT(Setup!$B$8,"ΕΕΕΕ-ΜΜ-ΗΗ")</f>
        <v>2017-11-24</v>
      </c>
      <c r="G10" s="516" t="e">
        <f>Setup!$T$7</f>
        <v>#N/A</v>
      </c>
      <c r="H10" s="524" t="s">
        <v>1326</v>
      </c>
      <c r="I10" s="525">
        <f>IF(OR(MD!$M$21=1,MD!$M$21=2), IF(MD!$M$21=1,MD!$I$21,MD!$I$22),"")</f>
        <v>35971</v>
      </c>
      <c r="J10" s="525">
        <f>IF(OR(MD!$M$21=1,MD!$M$21=2), IF(MD!$M$21=2,MD!$I$21,MD!$I$22),"")</f>
        <v>0</v>
      </c>
      <c r="K10" s="525" t="str">
        <f>TRIM(MD!O22)</f>
        <v/>
      </c>
      <c r="L10" s="523">
        <f t="shared" si="4"/>
        <v>17</v>
      </c>
      <c r="M10" s="523">
        <f t="shared" si="5"/>
        <v>0</v>
      </c>
      <c r="N10" s="516">
        <f t="shared" si="6"/>
        <v>5</v>
      </c>
      <c r="O10" s="516">
        <f t="shared" si="7"/>
        <v>0</v>
      </c>
      <c r="P10" s="516" t="str">
        <f t="shared" si="8"/>
        <v/>
      </c>
      <c r="Q10" s="516" t="str">
        <f t="shared" si="9"/>
        <v/>
      </c>
      <c r="R10" s="516">
        <f t="shared" si="10"/>
        <v>1</v>
      </c>
      <c r="T10" s="523" t="str">
        <f t="shared" si="0"/>
        <v/>
      </c>
      <c r="U10" s="527" t="str">
        <f ca="1">IF(NOT(OR(W10=0,W10=" ",W10="")),IF(INDIRECT("ALMD!B"&amp;MATCH(W10,ALMD!$C$3:$C$34,0)+2)&gt;0,INDIRECT("ALMD!B"&amp;MATCH(W10,ALMD!$C$3:$C$34,0)+2),""),"")</f>
        <v/>
      </c>
      <c r="V10" s="516" t="e">
        <f>Setup!$T$7</f>
        <v>#N/A</v>
      </c>
      <c r="W10" s="547" t="str">
        <f>J18</f>
        <v/>
      </c>
      <c r="X10" s="548" t="s">
        <v>75</v>
      </c>
      <c r="Y10" s="516">
        <f t="shared" si="11"/>
        <v>20</v>
      </c>
      <c r="Z10" s="516">
        <f t="shared" si="12"/>
        <v>40</v>
      </c>
      <c r="AA10" s="530">
        <v>0</v>
      </c>
      <c r="AB10" s="531">
        <f ca="1">IF(OR($Z10=0,$Z10="",$U10="DQ"),0,VLOOKUP($AJ10,tables!$AF:$AG,2,FALSE))</f>
        <v>2.4</v>
      </c>
      <c r="AC10" s="532" t="e">
        <f>IF(W10&gt;0,YEAR(Setup!$B$8)-VLOOKUP(W10,ALMD!$C:$F,3,FALSE),0)</f>
        <v>#N/A</v>
      </c>
      <c r="AE10" s="534">
        <f>MD!$I13</f>
        <v>34812</v>
      </c>
      <c r="AF10" s="535" t="str">
        <f>MD!$K13</f>
        <v>ΛΑΖΟΠΟΥΛΟΣ Ν</v>
      </c>
      <c r="AG10" s="531">
        <f>IF(AE10&gt;0,MD!$A13,"")</f>
        <v>9</v>
      </c>
      <c r="AH10" s="527">
        <f>MD!$G13</f>
        <v>4</v>
      </c>
      <c r="AJ10" s="549" t="str">
        <f>IF(AND(Y10=0, Setup!$B$17&gt;""), Setup!$B$5&amp;"S-"&amp;Setup!$B$13&amp;"-"&amp;Setup!$B$17, Setup!$B$5&amp;"S-"&amp;Setup!$B$13&amp;"-"&amp;X10)</f>
        <v>Ε3S-12-9_16</v>
      </c>
      <c r="AK10" s="537"/>
      <c r="AL10" s="538" t="e">
        <f t="shared" si="13"/>
        <v>#N/A</v>
      </c>
      <c r="AM10" s="539" t="e">
        <f t="shared" si="14"/>
        <v>#N/A</v>
      </c>
      <c r="AN10" s="540" t="str">
        <f t="shared" si="15"/>
        <v>ΖΕΡΒΑΣ Δ</v>
      </c>
      <c r="AO10" s="540" t="str">
        <f t="shared" si="16"/>
        <v/>
      </c>
    </row>
    <row r="11" spans="1:42" x14ac:dyDescent="0.25">
      <c r="A11" s="516" t="str">
        <f>Setup!$B$3</f>
        <v>Η' ΕΝΩΣΗ</v>
      </c>
      <c r="B11" s="516">
        <f>Setup!$Z$6</f>
        <v>333</v>
      </c>
      <c r="C11" s="516" t="str">
        <f>Setup!$Z$5</f>
        <v>Ε3 47η (Η)</v>
      </c>
      <c r="D11" s="523" t="str">
        <f>SUBSTITUTE(TRIM(Setup!$B$6),"-","")</f>
        <v>Α12</v>
      </c>
      <c r="E11" s="523" t="s">
        <v>559</v>
      </c>
      <c r="F11" s="523" t="str">
        <f>TEXT(Setup!$B$8,"ΕΕΕΕ-ΜΜ-ΗΗ")</f>
        <v>2017-11-24</v>
      </c>
      <c r="G11" s="516" t="e">
        <f>Setup!$T$7</f>
        <v>#N/A</v>
      </c>
      <c r="H11" s="524" t="s">
        <v>1326</v>
      </c>
      <c r="I11" s="525">
        <f>IF(OR(MD!$M$23=1,MD!$M$23=2), IF(MD!$M$23=1,MD!$I$23,MD!$I$24),"")</f>
        <v>40314</v>
      </c>
      <c r="J11" s="525">
        <f>IF(OR(MD!$M$23=1,MD!$M$23=2), IF(MD!$M$23=2,MD!$I$23,MD!$I$24),"")</f>
        <v>38818</v>
      </c>
      <c r="K11" s="525" t="str">
        <f>TRIM(MD!O24)</f>
        <v>45(4) 41 86</v>
      </c>
      <c r="L11" s="523">
        <f t="shared" si="4"/>
        <v>19</v>
      </c>
      <c r="M11" s="523">
        <f t="shared" si="5"/>
        <v>20</v>
      </c>
      <c r="N11" s="516">
        <f t="shared" si="6"/>
        <v>9</v>
      </c>
      <c r="O11" s="516">
        <f t="shared" si="7"/>
        <v>18</v>
      </c>
      <c r="P11" s="516">
        <f t="shared" si="8"/>
        <v>40314</v>
      </c>
      <c r="Q11" s="516">
        <f t="shared" si="9"/>
        <v>38818</v>
      </c>
      <c r="R11" s="516" t="str">
        <f t="shared" si="10"/>
        <v/>
      </c>
      <c r="T11" s="523" t="str">
        <f t="shared" si="0"/>
        <v/>
      </c>
      <c r="U11" s="527" t="str">
        <f ca="1">IF(NOT(OR(W11=0,W11=" ",W11="")),IF(INDIRECT("ALMD!B"&amp;MATCH(W11,ALMD!$C$3:$C$34,0)+2)&gt;0,INDIRECT("ALMD!B"&amp;MATCH(W11,ALMD!$C$3:$C$34,0)+2),""),"")</f>
        <v/>
      </c>
      <c r="V11" s="516" t="e">
        <f>Setup!$T$7</f>
        <v>#N/A</v>
      </c>
      <c r="W11" s="547" t="str">
        <f t="shared" ref="W11:W17" si="17">J19</f>
        <v/>
      </c>
      <c r="X11" s="548" t="s">
        <v>75</v>
      </c>
      <c r="Y11" s="516">
        <f t="shared" si="11"/>
        <v>20</v>
      </c>
      <c r="Z11" s="516">
        <f t="shared" si="12"/>
        <v>40</v>
      </c>
      <c r="AA11" s="530">
        <v>0</v>
      </c>
      <c r="AB11" s="531">
        <f ca="1">IF(OR($Z11=0,$Z11="",$U11="DQ"),0,VLOOKUP($AJ11,tables!$AF:$AG,2,FALSE))</f>
        <v>2.4</v>
      </c>
      <c r="AC11" s="532" t="e">
        <f>IF(W11&gt;0,YEAR(Setup!$B$8)-VLOOKUP(W11,ALMD!$C:$F,3,FALSE),0)</f>
        <v>#N/A</v>
      </c>
      <c r="AE11" s="534">
        <f>MD!$I14</f>
        <v>0</v>
      </c>
      <c r="AF11" s="535" t="str">
        <f>MD!$K14</f>
        <v/>
      </c>
      <c r="AG11" s="531" t="str">
        <f>IF(AE11&gt;0,MD!$A14,"")</f>
        <v/>
      </c>
      <c r="AH11" s="527" t="str">
        <f>MD!$G14</f>
        <v>-</v>
      </c>
      <c r="AJ11" s="549" t="str">
        <f>IF(AND(Y11=0, Setup!$B$17&gt;""), Setup!$B$5&amp;"S-"&amp;Setup!$B$13&amp;"-"&amp;Setup!$B$17, Setup!$B$5&amp;"S-"&amp;Setup!$B$13&amp;"-"&amp;X11)</f>
        <v>Ε3S-12-9_16</v>
      </c>
      <c r="AK11" s="537"/>
      <c r="AL11" s="538" t="e">
        <f t="shared" si="13"/>
        <v>#N/A</v>
      </c>
      <c r="AM11" s="539" t="e">
        <f t="shared" si="14"/>
        <v>#N/A</v>
      </c>
      <c r="AN11" s="540" t="str">
        <f t="shared" si="15"/>
        <v>ΠΑΠΑΝΔΡΕΟΥ Ι</v>
      </c>
      <c r="AO11" s="540" t="str">
        <f t="shared" si="16"/>
        <v>ΠΑΠΑΖΗΚΟΣ Χ</v>
      </c>
    </row>
    <row r="12" spans="1:42" x14ac:dyDescent="0.25">
      <c r="A12" s="516" t="str">
        <f>Setup!$B$3</f>
        <v>Η' ΕΝΩΣΗ</v>
      </c>
      <c r="B12" s="516">
        <f>Setup!$Z$6</f>
        <v>333</v>
      </c>
      <c r="C12" s="516" t="str">
        <f>Setup!$Z$5</f>
        <v>Ε3 47η (Η)</v>
      </c>
      <c r="D12" s="523" t="str">
        <f>SUBSTITUTE(TRIM(Setup!$B$6),"-","")</f>
        <v>Α12</v>
      </c>
      <c r="E12" s="523" t="s">
        <v>559</v>
      </c>
      <c r="F12" s="523" t="str">
        <f>TEXT(Setup!$B$8,"ΕΕΕΕ-ΜΜ-ΗΗ")</f>
        <v>2017-11-24</v>
      </c>
      <c r="G12" s="516" t="e">
        <f>Setup!$T$7</f>
        <v>#N/A</v>
      </c>
      <c r="H12" s="524" t="s">
        <v>1326</v>
      </c>
      <c r="I12" s="525">
        <f>IF(OR(MD!$M$25=1,MD!$M$25=2), IF(MD!$M$25=1,MD!$I$25,MD!$I$26),"")</f>
        <v>39397</v>
      </c>
      <c r="J12" s="525">
        <f>IF(OR(MD!$M$25=1,MD!$M$25=2), IF(MD!$M$25=2,MD!$I$25,MD!$I$26),"")</f>
        <v>40312</v>
      </c>
      <c r="K12" s="525" t="str">
        <f>TRIM(MD!O26)</f>
        <v>40 40</v>
      </c>
      <c r="L12" s="523">
        <f t="shared" si="4"/>
        <v>22</v>
      </c>
      <c r="M12" s="523">
        <f t="shared" si="5"/>
        <v>21</v>
      </c>
      <c r="N12" s="516">
        <f t="shared" si="6"/>
        <v>21</v>
      </c>
      <c r="O12" s="516">
        <f t="shared" si="7"/>
        <v>16</v>
      </c>
      <c r="P12" s="516">
        <f t="shared" si="8"/>
        <v>39397</v>
      </c>
      <c r="Q12" s="516">
        <f t="shared" si="9"/>
        <v>40312</v>
      </c>
      <c r="R12" s="516" t="str">
        <f t="shared" si="10"/>
        <v/>
      </c>
      <c r="T12" s="523" t="str">
        <f t="shared" si="0"/>
        <v/>
      </c>
      <c r="U12" s="527" t="str">
        <f ca="1">IF(NOT(OR(W12=0,W12=" ",W12="")),IF(INDIRECT("ALMD!B"&amp;MATCH(W12,ALMD!$C$3:$C$34,0)+2)&gt;0,INDIRECT("ALMD!B"&amp;MATCH(W12,ALMD!$C$3:$C$34,0)+2),""),"")</f>
        <v/>
      </c>
      <c r="V12" s="516" t="e">
        <f>Setup!$T$7</f>
        <v>#N/A</v>
      </c>
      <c r="W12" s="547" t="str">
        <f t="shared" si="17"/>
        <v/>
      </c>
      <c r="X12" s="548" t="s">
        <v>75</v>
      </c>
      <c r="Y12" s="516">
        <f t="shared" si="11"/>
        <v>20</v>
      </c>
      <c r="Z12" s="516">
        <f t="shared" si="12"/>
        <v>40</v>
      </c>
      <c r="AA12" s="530">
        <v>0</v>
      </c>
      <c r="AB12" s="531">
        <f ca="1">IF(OR($Z12=0,$Z12="",$U12="DQ"),0,VLOOKUP($AJ12,tables!$AF:$AG,2,FALSE))</f>
        <v>2.4</v>
      </c>
      <c r="AC12" s="532" t="e">
        <f>IF(W12&gt;0,YEAR(Setup!$B$8)-VLOOKUP(W12,ALMD!$C:$F,3,FALSE),0)</f>
        <v>#N/A</v>
      </c>
      <c r="AE12" s="534">
        <f>MD!$I15</f>
        <v>39540</v>
      </c>
      <c r="AF12" s="535" t="str">
        <f>MD!$K15</f>
        <v>ΧΟΛΕΒΑΣ Α</v>
      </c>
      <c r="AG12" s="531">
        <f>IF(AE12&gt;0,MD!$A15,"")</f>
        <v>11</v>
      </c>
      <c r="AH12" s="527">
        <f>MD!$G15</f>
        <v>24</v>
      </c>
      <c r="AJ12" s="549" t="str">
        <f>IF(AND(Y12=0, Setup!$B$17&gt;""), Setup!$B$5&amp;"S-"&amp;Setup!$B$13&amp;"-"&amp;Setup!$B$17, Setup!$B$5&amp;"S-"&amp;Setup!$B$13&amp;"-"&amp;X12)</f>
        <v>Ε3S-12-9_16</v>
      </c>
      <c r="AK12" s="537"/>
      <c r="AL12" s="538" t="e">
        <f t="shared" si="13"/>
        <v>#N/A</v>
      </c>
      <c r="AM12" s="539" t="e">
        <f t="shared" si="14"/>
        <v>#N/A</v>
      </c>
      <c r="AN12" s="540" t="str">
        <f t="shared" si="15"/>
        <v>ΓΚΑΓΚΟΜΟΙΡΟΣ Ε</v>
      </c>
      <c r="AO12" s="540" t="str">
        <f t="shared" si="16"/>
        <v>ΜΑΛΑΒΑΖΟΣ Ι</v>
      </c>
    </row>
    <row r="13" spans="1:42" x14ac:dyDescent="0.25">
      <c r="A13" s="516" t="str">
        <f>Setup!$B$3</f>
        <v>Η' ΕΝΩΣΗ</v>
      </c>
      <c r="B13" s="516">
        <f>Setup!$Z$6</f>
        <v>333</v>
      </c>
      <c r="C13" s="516" t="str">
        <f>Setup!$Z$5</f>
        <v>Ε3 47η (Η)</v>
      </c>
      <c r="D13" s="523" t="str">
        <f>SUBSTITUTE(TRIM(Setup!$B$6),"-","")</f>
        <v>Α12</v>
      </c>
      <c r="E13" s="523" t="s">
        <v>559</v>
      </c>
      <c r="F13" s="523" t="str">
        <f>TEXT(Setup!$B$8,"ΕΕΕΕ-ΜΜ-ΗΗ")</f>
        <v>2017-11-24</v>
      </c>
      <c r="G13" s="516" t="e">
        <f>Setup!$T$7</f>
        <v>#N/A</v>
      </c>
      <c r="H13" s="524" t="s">
        <v>1326</v>
      </c>
      <c r="I13" s="525">
        <f>IF(OR(MD!$M$27=1,MD!$M$27=2), IF(MD!$M$27=1,MD!$I$27,MD!$I$28),"")</f>
        <v>38486</v>
      </c>
      <c r="J13" s="525">
        <f>IF(OR(MD!$M$27=1,MD!$M$27=2), IF(MD!$M$27=2,MD!$I$27,MD!$I$28),"")</f>
        <v>0</v>
      </c>
      <c r="K13" s="525" t="str">
        <f>TRIM(MD!O28)</f>
        <v/>
      </c>
      <c r="L13" s="523">
        <f t="shared" si="4"/>
        <v>24</v>
      </c>
      <c r="M13" s="523">
        <f t="shared" si="5"/>
        <v>0</v>
      </c>
      <c r="N13" s="516">
        <f t="shared" si="6"/>
        <v>3</v>
      </c>
      <c r="O13" s="516">
        <f t="shared" si="7"/>
        <v>0</v>
      </c>
      <c r="P13" s="516" t="str">
        <f t="shared" si="8"/>
        <v/>
      </c>
      <c r="Q13" s="516" t="str">
        <f t="shared" si="9"/>
        <v/>
      </c>
      <c r="R13" s="516">
        <f t="shared" si="10"/>
        <v>1</v>
      </c>
      <c r="T13" s="523" t="str">
        <f t="shared" si="0"/>
        <v/>
      </c>
      <c r="U13" s="527" t="str">
        <f ca="1">IF(NOT(OR(W13=0,W13=" ",W13="")),IF(INDIRECT("ALMD!B"&amp;MATCH(W13,ALMD!$C$3:$C$34,0)+2)&gt;0,INDIRECT("ALMD!B"&amp;MATCH(W13,ALMD!$C$3:$C$34,0)+2),""),"")</f>
        <v/>
      </c>
      <c r="V13" s="516" t="e">
        <f>Setup!$T$7</f>
        <v>#N/A</v>
      </c>
      <c r="W13" s="547" t="str">
        <f t="shared" si="17"/>
        <v/>
      </c>
      <c r="X13" s="548" t="s">
        <v>75</v>
      </c>
      <c r="Y13" s="516">
        <f t="shared" si="11"/>
        <v>20</v>
      </c>
      <c r="Z13" s="516">
        <f t="shared" si="12"/>
        <v>40</v>
      </c>
      <c r="AA13" s="530">
        <v>0</v>
      </c>
      <c r="AB13" s="531">
        <f ca="1">IF(OR($Z13=0,$Z13="",$U13="DQ"),0,VLOOKUP($AJ13,tables!$AF:$AG,2,FALSE))</f>
        <v>2.4</v>
      </c>
      <c r="AC13" s="532" t="e">
        <f>IF(W13&gt;0,YEAR(Setup!$B$8)-VLOOKUP(W13,ALMD!$C:$F,3,FALSE),0)</f>
        <v>#N/A</v>
      </c>
      <c r="AE13" s="534">
        <f>MD!$I16</f>
        <v>35938</v>
      </c>
      <c r="AF13" s="535" t="str">
        <f>MD!$K16</f>
        <v>ΚΟΥΡΚΟΥΛΑΣ Δ</v>
      </c>
      <c r="AG13" s="531">
        <f>IF(AE13&gt;0,MD!$A16,"")</f>
        <v>12</v>
      </c>
      <c r="AH13" s="527">
        <f>MD!$G16</f>
        <v>10</v>
      </c>
      <c r="AJ13" s="549" t="str">
        <f>IF(AND(Y13=0, Setup!$B$17&gt;""), Setup!$B$5&amp;"S-"&amp;Setup!$B$13&amp;"-"&amp;Setup!$B$17, Setup!$B$5&amp;"S-"&amp;Setup!$B$13&amp;"-"&amp;X13)</f>
        <v>Ε3S-12-9_16</v>
      </c>
      <c r="AK13" s="537"/>
      <c r="AL13" s="538" t="e">
        <f t="shared" si="13"/>
        <v>#N/A</v>
      </c>
      <c r="AM13" s="539" t="e">
        <f t="shared" si="14"/>
        <v>#N/A</v>
      </c>
      <c r="AN13" s="540" t="str">
        <f t="shared" si="15"/>
        <v>ΛΕΒΕΝΤΗΣ Α</v>
      </c>
      <c r="AO13" s="540" t="str">
        <f t="shared" si="16"/>
        <v/>
      </c>
    </row>
    <row r="14" spans="1:42" x14ac:dyDescent="0.25">
      <c r="A14" s="516" t="str">
        <f>Setup!$B$3</f>
        <v>Η' ΕΝΩΣΗ</v>
      </c>
      <c r="B14" s="516">
        <f>Setup!$Z$6</f>
        <v>333</v>
      </c>
      <c r="C14" s="516" t="str">
        <f>Setup!$Z$5</f>
        <v>Ε3 47η (Η)</v>
      </c>
      <c r="D14" s="523" t="str">
        <f>SUBSTITUTE(TRIM(Setup!$B$6),"-","")</f>
        <v>Α12</v>
      </c>
      <c r="E14" s="523" t="s">
        <v>559</v>
      </c>
      <c r="F14" s="523" t="str">
        <f>TEXT(Setup!$B$8,"ΕΕΕΕ-ΜΜ-ΗΗ")</f>
        <v>2017-11-24</v>
      </c>
      <c r="G14" s="516" t="e">
        <f>Setup!$T$7</f>
        <v>#N/A</v>
      </c>
      <c r="H14" s="524" t="s">
        <v>1326</v>
      </c>
      <c r="I14" s="525">
        <f>IF(OR(MD!$M$29=1,MD!$M$29=2), IF(MD!$M$29=1,MD!$I$29,MD!$I$30),"")</f>
        <v>40530</v>
      </c>
      <c r="J14" s="525">
        <f>IF(OR(MD!$M$29=1,MD!$M$29=2), IF(MD!$M$29=2,MD!$I$29,MD!$I$30),"")</f>
        <v>38973</v>
      </c>
      <c r="K14" s="525" t="str">
        <f>TRIM(MD!O30)</f>
        <v>41 42</v>
      </c>
      <c r="L14" s="523">
        <f t="shared" si="4"/>
        <v>25</v>
      </c>
      <c r="M14" s="523">
        <f t="shared" si="5"/>
        <v>26</v>
      </c>
      <c r="N14" s="516">
        <f t="shared" si="6"/>
        <v>8</v>
      </c>
      <c r="O14" s="516">
        <f t="shared" si="7"/>
        <v>17</v>
      </c>
      <c r="P14" s="516">
        <f t="shared" si="8"/>
        <v>40530</v>
      </c>
      <c r="Q14" s="516">
        <f t="shared" si="9"/>
        <v>38973</v>
      </c>
      <c r="R14" s="516" t="str">
        <f t="shared" si="10"/>
        <v/>
      </c>
      <c r="T14" s="523" t="str">
        <f t="shared" si="0"/>
        <v/>
      </c>
      <c r="U14" s="527" t="str">
        <f ca="1">IF(NOT(OR(W14=0,W14=" ",W14="")),IF(INDIRECT("ALMD!B"&amp;MATCH(W14,ALMD!$C$3:$C$34,0)+2)&gt;0,INDIRECT("ALMD!B"&amp;MATCH(W14,ALMD!$C$3:$C$34,0)+2),""),"")</f>
        <v/>
      </c>
      <c r="V14" s="516" t="e">
        <f>Setup!$T$7</f>
        <v>#N/A</v>
      </c>
      <c r="W14" s="547" t="str">
        <f t="shared" si="17"/>
        <v/>
      </c>
      <c r="X14" s="548" t="s">
        <v>75</v>
      </c>
      <c r="Y14" s="516">
        <f t="shared" si="11"/>
        <v>20</v>
      </c>
      <c r="Z14" s="516">
        <f t="shared" si="12"/>
        <v>40</v>
      </c>
      <c r="AA14" s="530">
        <v>0</v>
      </c>
      <c r="AB14" s="531">
        <f ca="1">IF(OR($Z14=0,$Z14="",$U14="DQ"),0,VLOOKUP($AJ14,tables!$AF:$AG,2,FALSE))</f>
        <v>2.4</v>
      </c>
      <c r="AC14" s="532" t="e">
        <f>IF(W14&gt;0,YEAR(Setup!$B$8)-VLOOKUP(W14,ALMD!$C:$F,3,FALSE),0)</f>
        <v>#N/A</v>
      </c>
      <c r="AE14" s="534">
        <f>MD!$I17</f>
        <v>40197</v>
      </c>
      <c r="AF14" s="535" t="str">
        <f>MD!$K17</f>
        <v>ΜΥΡΙΛΛΑΣ Π</v>
      </c>
      <c r="AG14" s="531">
        <f>IF(AE14&gt;0,MD!$A17,"")</f>
        <v>13</v>
      </c>
      <c r="AH14" s="527">
        <f>MD!$G17</f>
        <v>20</v>
      </c>
      <c r="AJ14" s="549" t="str">
        <f>IF(AND(Y14=0, Setup!$B$17&gt;""), Setup!$B$5&amp;"S-"&amp;Setup!$B$13&amp;"-"&amp;Setup!$B$17, Setup!$B$5&amp;"S-"&amp;Setup!$B$13&amp;"-"&amp;X14)</f>
        <v>Ε3S-12-9_16</v>
      </c>
      <c r="AK14" s="537"/>
      <c r="AL14" s="538" t="e">
        <f t="shared" si="13"/>
        <v>#N/A</v>
      </c>
      <c r="AM14" s="539" t="e">
        <f t="shared" si="14"/>
        <v>#N/A</v>
      </c>
      <c r="AN14" s="540" t="str">
        <f t="shared" si="15"/>
        <v>ΛΥΤΡΑΣ Κ</v>
      </c>
      <c r="AO14" s="540" t="str">
        <f t="shared" si="16"/>
        <v>ΝΙΚΗΤΑΚΗΣ Γ</v>
      </c>
    </row>
    <row r="15" spans="1:42" x14ac:dyDescent="0.25">
      <c r="A15" s="516" t="str">
        <f>Setup!$B$3</f>
        <v>Η' ΕΝΩΣΗ</v>
      </c>
      <c r="B15" s="516">
        <f>Setup!$Z$6</f>
        <v>333</v>
      </c>
      <c r="C15" s="516" t="str">
        <f>Setup!$Z$5</f>
        <v>Ε3 47η (Η)</v>
      </c>
      <c r="D15" s="523" t="str">
        <f>SUBSTITUTE(TRIM(Setup!$B$6),"-","")</f>
        <v>Α12</v>
      </c>
      <c r="E15" s="523" t="s">
        <v>559</v>
      </c>
      <c r="F15" s="523" t="str">
        <f>TEXT(Setup!$B$8,"ΕΕΕΕ-ΜΜ-ΗΗ")</f>
        <v>2017-11-24</v>
      </c>
      <c r="G15" s="516" t="e">
        <f>Setup!$T$7</f>
        <v>#N/A</v>
      </c>
      <c r="H15" s="524" t="s">
        <v>1326</v>
      </c>
      <c r="I15" s="525">
        <f>IF(OR(MD!$M$31=1,MD!$M$31=2), IF(MD!$M$31=1,MD!$I$31,MD!$I$32),"")</f>
        <v>41325</v>
      </c>
      <c r="J15" s="525">
        <f>IF(OR(MD!$M$31=1,MD!$M$31=2), IF(MD!$M$31=2,MD!$I$31,MD!$I$32),"")</f>
        <v>39840</v>
      </c>
      <c r="K15" s="525" t="str">
        <f>TRIM(MD!O32)</f>
        <v>41 24 10-8</v>
      </c>
      <c r="L15" s="523">
        <f t="shared" si="4"/>
        <v>28</v>
      </c>
      <c r="M15" s="523">
        <f t="shared" si="5"/>
        <v>27</v>
      </c>
      <c r="N15" s="516">
        <f t="shared" si="6"/>
        <v>22</v>
      </c>
      <c r="O15" s="516">
        <f t="shared" si="7"/>
        <v>27</v>
      </c>
      <c r="P15" s="516">
        <f t="shared" si="8"/>
        <v>41325</v>
      </c>
      <c r="Q15" s="516">
        <f t="shared" si="9"/>
        <v>39840</v>
      </c>
      <c r="R15" s="516" t="str">
        <f t="shared" si="10"/>
        <v/>
      </c>
      <c r="T15" s="523" t="str">
        <f t="shared" si="0"/>
        <v/>
      </c>
      <c r="U15" s="527" t="str">
        <f ca="1">IF(NOT(OR(W15=0,W15=" ",W15="")),IF(INDIRECT("ALMD!B"&amp;MATCH(W15,ALMD!$C$3:$C$34,0)+2)&gt;0,INDIRECT("ALMD!B"&amp;MATCH(W15,ALMD!$C$3:$C$34,0)+2),""),"")</f>
        <v/>
      </c>
      <c r="V15" s="516" t="e">
        <f>Setup!$T$7</f>
        <v>#N/A</v>
      </c>
      <c r="W15" s="547" t="str">
        <f t="shared" si="17"/>
        <v/>
      </c>
      <c r="X15" s="548" t="s">
        <v>75</v>
      </c>
      <c r="Y15" s="516">
        <f t="shared" si="11"/>
        <v>20</v>
      </c>
      <c r="Z15" s="516">
        <f t="shared" si="12"/>
        <v>40</v>
      </c>
      <c r="AA15" s="530">
        <v>0</v>
      </c>
      <c r="AB15" s="531">
        <f ca="1">IF(OR($Z15=0,$Z15="",$U15="DQ"),0,VLOOKUP($AJ15,tables!$AF:$AG,2,FALSE))</f>
        <v>2.4</v>
      </c>
      <c r="AC15" s="532" t="e">
        <f>IF(W15&gt;0,YEAR(Setup!$B$8)-VLOOKUP(W15,ALMD!$C:$F,3,FALSE),0)</f>
        <v>#N/A</v>
      </c>
      <c r="AE15" s="534">
        <f>MD!$I18</f>
        <v>41311</v>
      </c>
      <c r="AF15" s="535" t="str">
        <f>MD!$K18</f>
        <v>ΚΑΛΙΓΑΡΙΔΗΣ Π</v>
      </c>
      <c r="AG15" s="531">
        <f>IF(AE15&gt;0,MD!$A18,"")</f>
        <v>14</v>
      </c>
      <c r="AH15" s="527">
        <f>MD!$G18</f>
        <v>26</v>
      </c>
      <c r="AJ15" s="549" t="str">
        <f>IF(AND(Y15=0, Setup!$B$17&gt;""), Setup!$B$5&amp;"S-"&amp;Setup!$B$13&amp;"-"&amp;Setup!$B$17, Setup!$B$5&amp;"S-"&amp;Setup!$B$13&amp;"-"&amp;X15)</f>
        <v>Ε3S-12-9_16</v>
      </c>
      <c r="AL15" s="538" t="e">
        <f t="shared" si="13"/>
        <v>#N/A</v>
      </c>
      <c r="AM15" s="539" t="e">
        <f t="shared" si="14"/>
        <v>#N/A</v>
      </c>
      <c r="AN15" s="540" t="str">
        <f t="shared" si="15"/>
        <v>ΓΚΙΚΑΣ Α</v>
      </c>
      <c r="AO15" s="540" t="str">
        <f t="shared" si="16"/>
        <v>ΣΤΑΦΥΛΟΠΑΤΗΣ Σ</v>
      </c>
    </row>
    <row r="16" spans="1:42" x14ac:dyDescent="0.25">
      <c r="A16" s="516" t="str">
        <f>Setup!$B$3</f>
        <v>Η' ΕΝΩΣΗ</v>
      </c>
      <c r="B16" s="516">
        <f>Setup!$Z$6</f>
        <v>333</v>
      </c>
      <c r="C16" s="516" t="str">
        <f>Setup!$Z$5</f>
        <v>Ε3 47η (Η)</v>
      </c>
      <c r="D16" s="523" t="str">
        <f>SUBSTITUTE(TRIM(Setup!$B$6),"-","")</f>
        <v>Α12</v>
      </c>
      <c r="E16" s="523" t="s">
        <v>559</v>
      </c>
      <c r="F16" s="523" t="str">
        <f>TEXT(Setup!$B$8,"ΕΕΕΕ-ΜΜ-ΗΗ")</f>
        <v>2017-11-24</v>
      </c>
      <c r="G16" s="516" t="e">
        <f>Setup!$T$7</f>
        <v>#N/A</v>
      </c>
      <c r="H16" s="524" t="s">
        <v>1326</v>
      </c>
      <c r="I16" s="525">
        <f>IF(OR(MD!$M$33=1,MD!$M$33=2), IF(MD!$M$33=1,MD!$I$33,MD!$I$34),"")</f>
        <v>41329</v>
      </c>
      <c r="J16" s="525">
        <f>IF(OR(MD!$M$33=1,MD!$M$33=2), IF(MD!$M$33=2,MD!$I$33,MD!$I$34),"")</f>
        <v>40951</v>
      </c>
      <c r="K16" s="525" t="str">
        <f>TRIM(MD!O34)</f>
        <v>42 41</v>
      </c>
      <c r="L16" s="523">
        <f t="shared" si="4"/>
        <v>29</v>
      </c>
      <c r="M16" s="523">
        <f t="shared" si="5"/>
        <v>30</v>
      </c>
      <c r="N16" s="516">
        <f t="shared" si="6"/>
        <v>25</v>
      </c>
      <c r="O16" s="516">
        <f t="shared" si="7"/>
        <v>19</v>
      </c>
      <c r="P16" s="516">
        <f t="shared" si="8"/>
        <v>41329</v>
      </c>
      <c r="Q16" s="516">
        <f t="shared" si="9"/>
        <v>40951</v>
      </c>
      <c r="R16" s="516" t="str">
        <f t="shared" si="10"/>
        <v/>
      </c>
      <c r="T16" s="523" t="str">
        <f t="shared" si="0"/>
        <v/>
      </c>
      <c r="U16" s="527" t="str">
        <f ca="1">IF(NOT(OR(W16=0,W16=" ",W16="")),IF(INDIRECT("ALMD!B"&amp;MATCH(W16,ALMD!$C$3:$C$34,0)+2)&gt;0,INDIRECT("ALMD!B"&amp;MATCH(W16,ALMD!$C$3:$C$34,0)+2),""),"")</f>
        <v/>
      </c>
      <c r="V16" s="516" t="e">
        <f>Setup!$T$7</f>
        <v>#N/A</v>
      </c>
      <c r="W16" s="547" t="str">
        <f t="shared" si="17"/>
        <v/>
      </c>
      <c r="X16" s="548" t="s">
        <v>75</v>
      </c>
      <c r="Y16" s="516">
        <f t="shared" si="11"/>
        <v>20</v>
      </c>
      <c r="Z16" s="516">
        <f t="shared" si="12"/>
        <v>40</v>
      </c>
      <c r="AA16" s="530">
        <v>0</v>
      </c>
      <c r="AB16" s="531">
        <f ca="1">IF(OR($Z16=0,$Z16="",$U16="DQ"),0,VLOOKUP($AJ16,tables!$AF:$AG,2,FALSE))</f>
        <v>2.4</v>
      </c>
      <c r="AC16" s="532" t="e">
        <f>IF(W16&gt;0,YEAR(Setup!$B$8)-VLOOKUP(W16,ALMD!$C:$F,3,FALSE),0)</f>
        <v>#N/A</v>
      </c>
      <c r="AE16" s="534">
        <f>MD!$I19</f>
        <v>37778</v>
      </c>
      <c r="AF16" s="535" t="str">
        <f>MD!$K19</f>
        <v>ΠΛΑΤΣΙΩΤΑΣ Δ</v>
      </c>
      <c r="AG16" s="531">
        <f>IF(AE16&gt;0,MD!$A19,"")</f>
        <v>15</v>
      </c>
      <c r="AH16" s="527">
        <f>MD!$G19</f>
        <v>14</v>
      </c>
      <c r="AJ16" s="549" t="str">
        <f>IF(AND(Y16=0, Setup!$B$17&gt;""), Setup!$B$5&amp;"S-"&amp;Setup!$B$13&amp;"-"&amp;Setup!$B$17, Setup!$B$5&amp;"S-"&amp;Setup!$B$13&amp;"-"&amp;X16)</f>
        <v>Ε3S-12-9_16</v>
      </c>
      <c r="AK16" s="537"/>
      <c r="AL16" s="538" t="e">
        <f t="shared" si="13"/>
        <v>#N/A</v>
      </c>
      <c r="AM16" s="539" t="e">
        <f t="shared" si="14"/>
        <v>#N/A</v>
      </c>
      <c r="AN16" s="540" t="str">
        <f t="shared" si="15"/>
        <v>ΖΑΦΕΙΡΟΠΟΥΛΟΣ Χ</v>
      </c>
      <c r="AO16" s="540" t="str">
        <f t="shared" si="16"/>
        <v>ΜΠΟΡΣΗΣ Μ</v>
      </c>
    </row>
    <row r="17" spans="1:41" x14ac:dyDescent="0.25">
      <c r="A17" s="516" t="str">
        <f>Setup!$B$3</f>
        <v>Η' ΕΝΩΣΗ</v>
      </c>
      <c r="B17" s="516">
        <f>Setup!$Z$6</f>
        <v>333</v>
      </c>
      <c r="C17" s="516" t="str">
        <f>Setup!$Z$5</f>
        <v>Ε3 47η (Η)</v>
      </c>
      <c r="D17" s="523" t="str">
        <f>SUBSTITUTE(TRIM(Setup!$B$6),"-","")</f>
        <v>Α12</v>
      </c>
      <c r="E17" s="523" t="s">
        <v>559</v>
      </c>
      <c r="F17" s="523" t="str">
        <f>TEXT(Setup!$B$8,"ΕΕΕΕ-ΜΜ-ΗΗ")</f>
        <v>2017-11-24</v>
      </c>
      <c r="G17" s="516" t="e">
        <f>Setup!$T$7</f>
        <v>#N/A</v>
      </c>
      <c r="H17" s="524" t="s">
        <v>1326</v>
      </c>
      <c r="I17" s="525">
        <f>IF(OR(MD!$M$35=1,MD!$M$35=2), IF(MD!$M$35=1,MD!$I$35,MD!$I$36),"")</f>
        <v>38946</v>
      </c>
      <c r="J17" s="525">
        <f>IF(OR(MD!$M$35=1,MD!$M$35=2), IF(MD!$M$35=2,MD!$I$35,MD!$I$36),"")</f>
        <v>0</v>
      </c>
      <c r="K17" s="525" t="str">
        <f>TRIM(MD!O36)</f>
        <v/>
      </c>
      <c r="L17" s="523">
        <f t="shared" si="4"/>
        <v>32</v>
      </c>
      <c r="M17" s="523">
        <f t="shared" si="5"/>
        <v>0</v>
      </c>
      <c r="N17" s="516">
        <f t="shared" si="6"/>
        <v>2</v>
      </c>
      <c r="O17" s="516">
        <f t="shared" si="7"/>
        <v>0</v>
      </c>
      <c r="P17" s="516" t="str">
        <f t="shared" si="8"/>
        <v/>
      </c>
      <c r="Q17" s="516" t="str">
        <f t="shared" si="9"/>
        <v/>
      </c>
      <c r="R17" s="516">
        <f t="shared" si="10"/>
        <v>1</v>
      </c>
      <c r="T17" s="523" t="str">
        <f t="shared" si="0"/>
        <v/>
      </c>
      <c r="U17" s="527" t="str">
        <f ca="1">IF(NOT(OR(W17=0,W17=" ",W17="")),IF(INDIRECT("ALMD!B"&amp;MATCH(W17,ALMD!$C$3:$C$34,0)+2)&gt;0,INDIRECT("ALMD!B"&amp;MATCH(W17,ALMD!$C$3:$C$34,0)+2),""),"")</f>
        <v/>
      </c>
      <c r="V17" s="516" t="e">
        <f>Setup!$T$7</f>
        <v>#N/A</v>
      </c>
      <c r="W17" s="547" t="str">
        <f t="shared" si="17"/>
        <v/>
      </c>
      <c r="X17" s="548" t="s">
        <v>75</v>
      </c>
      <c r="Y17" s="516">
        <f t="shared" si="11"/>
        <v>20</v>
      </c>
      <c r="Z17" s="516">
        <f t="shared" si="12"/>
        <v>40</v>
      </c>
      <c r="AA17" s="530">
        <v>0</v>
      </c>
      <c r="AB17" s="531">
        <f ca="1">IF(OR($Z17=0,$Z17="",$U17="DQ"),0,VLOOKUP($AJ17,tables!$AF:$AG,2,FALSE))</f>
        <v>2.4</v>
      </c>
      <c r="AC17" s="532" t="e">
        <f>IF(W17&gt;0,YEAR(Setup!$B$8)-VLOOKUP(W17,ALMD!$C:$F,3,FALSE),0)</f>
        <v>#N/A</v>
      </c>
      <c r="AE17" s="534">
        <f>MD!$I20</f>
        <v>37736</v>
      </c>
      <c r="AF17" s="535" t="str">
        <f>MD!$K20</f>
        <v>ΔΕΛΛΑΠΟΡΤΑΣ Θ</v>
      </c>
      <c r="AG17" s="531">
        <f>IF(AE17&gt;0,MD!$A20,"")</f>
        <v>16</v>
      </c>
      <c r="AH17" s="527">
        <f>MD!$G20</f>
        <v>6</v>
      </c>
      <c r="AJ17" s="549" t="str">
        <f>IF(AND(Y17=0, Setup!$B$17&gt;""), Setup!$B$5&amp;"S-"&amp;Setup!$B$13&amp;"-"&amp;Setup!$B$17, Setup!$B$5&amp;"S-"&amp;Setup!$B$13&amp;"-"&amp;X17)</f>
        <v>Ε3S-12-9_16</v>
      </c>
      <c r="AK17" s="537"/>
      <c r="AL17" s="538" t="e">
        <f t="shared" si="13"/>
        <v>#N/A</v>
      </c>
      <c r="AM17" s="539" t="e">
        <f t="shared" si="14"/>
        <v>#N/A</v>
      </c>
      <c r="AN17" s="540" t="str">
        <f t="shared" si="15"/>
        <v>ΓΚΛΑΒΑΣ Χ</v>
      </c>
      <c r="AO17" s="540" t="str">
        <f t="shared" si="16"/>
        <v/>
      </c>
    </row>
    <row r="18" spans="1:41" x14ac:dyDescent="0.25">
      <c r="A18" s="516" t="str">
        <f>Setup!$B$3</f>
        <v>Η' ΕΝΩΣΗ</v>
      </c>
      <c r="B18" s="516">
        <f>Setup!$Z$6</f>
        <v>333</v>
      </c>
      <c r="C18" s="516" t="str">
        <f>Setup!$Z$5</f>
        <v>Ε3 47η (Η)</v>
      </c>
      <c r="D18" s="523" t="str">
        <f>SUBSTITUTE(TRIM(Setup!$B$6),"-","")</f>
        <v>Α12</v>
      </c>
      <c r="E18" s="523" t="s">
        <v>559</v>
      </c>
      <c r="F18" s="523" t="str">
        <f>TEXT(Setup!$B$8,"ΕΕΕΕ-ΜΜ-ΗΗ")</f>
        <v>2017-11-24</v>
      </c>
      <c r="G18" s="516" t="e">
        <f>Setup!$T$7</f>
        <v>#N/A</v>
      </c>
      <c r="H18" s="550" t="s">
        <v>1327</v>
      </c>
      <c r="I18" s="551" t="str">
        <f>IF(OR(MD!$P$6 =1,MD!$P$6 =2), IF(MD!$P$6 =1,MD!$N$5,MD!$N$7),"")</f>
        <v/>
      </c>
      <c r="J18" s="551" t="str">
        <f>IF(OR(MD!$P$6 =1,MD!$P$6 =2), IF(MD!$P$6 =2,MD!$N$5,MD!$N$7),"")</f>
        <v/>
      </c>
      <c r="K18" s="551" t="str">
        <f>TRIM(MD!R7)</f>
        <v/>
      </c>
      <c r="L18" s="523">
        <f t="shared" si="4"/>
        <v>0</v>
      </c>
      <c r="M18" s="523">
        <f t="shared" si="5"/>
        <v>0</v>
      </c>
      <c r="N18" s="516">
        <f t="shared" si="6"/>
        <v>0</v>
      </c>
      <c r="O18" s="516">
        <f t="shared" si="7"/>
        <v>0</v>
      </c>
      <c r="P18" s="516" t="str">
        <f t="shared" si="8"/>
        <v/>
      </c>
      <c r="Q18" s="516" t="str">
        <f t="shared" si="9"/>
        <v/>
      </c>
      <c r="R18" s="516">
        <f t="shared" si="10"/>
        <v>1</v>
      </c>
      <c r="T18" s="523" t="str">
        <f t="shared" si="0"/>
        <v/>
      </c>
      <c r="U18" s="527" t="str">
        <f ca="1">IF(NOT(OR(W18=0,W18=" ",W18="")),IF(INDIRECT("ALMD!B"&amp;MATCH(W18,ALMD!$C$3:$C$34,0)+2)&gt;0,INDIRECT("ALMD!B"&amp;MATCH(W18,ALMD!$C$3:$C$34,0)+2),""),"")</f>
        <v/>
      </c>
      <c r="V18" s="516" t="e">
        <f>Setup!$T$7</f>
        <v>#N/A</v>
      </c>
      <c r="W18" s="552">
        <f>J2</f>
        <v>0</v>
      </c>
      <c r="X18" s="523" t="s">
        <v>76</v>
      </c>
      <c r="Y18" s="516">
        <f t="shared" si="11"/>
        <v>0</v>
      </c>
      <c r="Z18" s="516">
        <f t="shared" si="12"/>
        <v>0</v>
      </c>
      <c r="AA18" s="530">
        <v>0</v>
      </c>
      <c r="AB18" s="531">
        <f ca="1">IF(OR($Z18=0,$Z18="",$U18="DQ"),0,VLOOKUP($AJ18,tables!$AF:$AG,2,FALSE))</f>
        <v>0</v>
      </c>
      <c r="AC18" s="532">
        <f>IF(W18&gt;0,YEAR(Setup!$B$8)-VLOOKUP(W18,ALMD!$C:$F,3,FALSE),0)</f>
        <v>0</v>
      </c>
      <c r="AE18" s="534">
        <f>MD!$I21</f>
        <v>35971</v>
      </c>
      <c r="AF18" s="535" t="str">
        <f>MD!$K21</f>
        <v>ΖΕΡΒΑΣ Δ</v>
      </c>
      <c r="AG18" s="531">
        <f>IF(AE18&gt;0,MD!$A21,"")</f>
        <v>17</v>
      </c>
      <c r="AH18" s="527">
        <f>MD!$G21</f>
        <v>5</v>
      </c>
      <c r="AJ18" s="526" t="str">
        <f>SUBSTITUTE(SUBSTITUTE(Setup!$B$5&amp;"S-"&amp;Setup!$B$13&amp;"-"&amp;X18,"Ανδ-",""),"Γυν-","")</f>
        <v>Ε3S-12-17_32</v>
      </c>
      <c r="AK18" s="537"/>
      <c r="AL18" s="538" t="e">
        <f t="shared" si="13"/>
        <v>#N/A</v>
      </c>
      <c r="AM18" s="539" t="e">
        <f t="shared" si="14"/>
        <v>#N/A</v>
      </c>
      <c r="AN18" s="540" t="e">
        <f t="shared" si="15"/>
        <v>#N/A</v>
      </c>
      <c r="AO18" s="540" t="e">
        <f t="shared" si="16"/>
        <v>#N/A</v>
      </c>
    </row>
    <row r="19" spans="1:41" x14ac:dyDescent="0.25">
      <c r="A19" s="516" t="str">
        <f>Setup!$B$3</f>
        <v>Η' ΕΝΩΣΗ</v>
      </c>
      <c r="B19" s="516">
        <f>Setup!$Z$6</f>
        <v>333</v>
      </c>
      <c r="C19" s="516" t="str">
        <f>Setup!$Z$5</f>
        <v>Ε3 47η (Η)</v>
      </c>
      <c r="D19" s="523" t="str">
        <f>SUBSTITUTE(TRIM(Setup!$B$6),"-","")</f>
        <v>Α12</v>
      </c>
      <c r="E19" s="523" t="s">
        <v>559</v>
      </c>
      <c r="F19" s="523" t="str">
        <f>TEXT(Setup!$B$8,"ΕΕΕΕ-ΜΜ-ΗΗ")</f>
        <v>2017-11-24</v>
      </c>
      <c r="G19" s="516" t="e">
        <f>Setup!$T$7</f>
        <v>#N/A</v>
      </c>
      <c r="H19" s="550" t="s">
        <v>1327</v>
      </c>
      <c r="I19" s="551" t="str">
        <f>IF(OR(MD!$P$10=1,MD!$P$10=2), IF(MD!$P$10=1,MD!$N$9,MD!$N$11),"")</f>
        <v/>
      </c>
      <c r="J19" s="551" t="str">
        <f>IF(OR(MD!$P$10=1,MD!$P$10=2), IF(MD!$P$10=2,MD!$N$9,MD!$N$11),"")</f>
        <v/>
      </c>
      <c r="K19" s="551" t="str">
        <f>TRIM(MD!R11)</f>
        <v/>
      </c>
      <c r="L19" s="523">
        <f t="shared" si="4"/>
        <v>0</v>
      </c>
      <c r="M19" s="523">
        <f t="shared" si="5"/>
        <v>0</v>
      </c>
      <c r="N19" s="516">
        <f t="shared" si="6"/>
        <v>0</v>
      </c>
      <c r="O19" s="516">
        <f t="shared" si="7"/>
        <v>0</v>
      </c>
      <c r="P19" s="516" t="str">
        <f t="shared" si="8"/>
        <v/>
      </c>
      <c r="Q19" s="516" t="str">
        <f t="shared" si="9"/>
        <v/>
      </c>
      <c r="R19" s="516">
        <f t="shared" si="10"/>
        <v>1</v>
      </c>
      <c r="T19" s="523">
        <f t="shared" si="0"/>
        <v>23</v>
      </c>
      <c r="U19" s="527" t="str">
        <f ca="1">IF(NOT(OR(W19=0,W19=" ",W19="")),IF(INDIRECT("ALMD!B"&amp;MATCH(W19,ALMD!$C$3:$C$34,0)+2)&gt;0,INDIRECT("ALMD!B"&amp;MATCH(W19,ALMD!$C$3:$C$34,0)+2),""),"")</f>
        <v/>
      </c>
      <c r="V19" s="516" t="e">
        <f>Setup!$T$7</f>
        <v>#N/A</v>
      </c>
      <c r="W19" s="552">
        <f t="shared" ref="W19:W32" si="18">J3</f>
        <v>41327</v>
      </c>
      <c r="X19" s="523" t="s">
        <v>76</v>
      </c>
      <c r="Y19" s="516">
        <f t="shared" si="11"/>
        <v>0</v>
      </c>
      <c r="Z19" s="516">
        <f t="shared" si="12"/>
        <v>1</v>
      </c>
      <c r="AA19" s="530">
        <v>0</v>
      </c>
      <c r="AB19" s="531">
        <f ca="1">IF(OR($Z19=0,$Z19="",$U19="DQ"),0,VLOOKUP($AJ19,tables!$AF:$AG,2,FALSE))</f>
        <v>1.5</v>
      </c>
      <c r="AC19" s="532">
        <f>IF(W19&gt;0,YEAR(Setup!$B$8)-VLOOKUP(W19,ALMD!$C:$F,3,FALSE),0)</f>
        <v>11</v>
      </c>
      <c r="AE19" s="534">
        <f>MD!$I22</f>
        <v>0</v>
      </c>
      <c r="AF19" s="535" t="str">
        <f>MD!$K22</f>
        <v/>
      </c>
      <c r="AG19" s="531" t="str">
        <f>IF(AE19&gt;0,MD!$A22,"")</f>
        <v/>
      </c>
      <c r="AH19" s="527" t="str">
        <f>MD!$G22</f>
        <v>-</v>
      </c>
      <c r="AJ19" s="526" t="str">
        <f>SUBSTITUTE(SUBSTITUTE(Setup!$B$5&amp;"S-"&amp;Setup!$B$13&amp;"-"&amp;X19,"Ανδ-",""),"Γυν-","")</f>
        <v>Ε3S-12-17_32</v>
      </c>
      <c r="AK19" s="537"/>
      <c r="AL19" s="538" t="e">
        <f t="shared" si="13"/>
        <v>#N/A</v>
      </c>
      <c r="AM19" s="539" t="e">
        <f t="shared" si="14"/>
        <v>#N/A</v>
      </c>
      <c r="AN19" s="540" t="e">
        <f t="shared" si="15"/>
        <v>#N/A</v>
      </c>
      <c r="AO19" s="540" t="e">
        <f t="shared" si="16"/>
        <v>#N/A</v>
      </c>
    </row>
    <row r="20" spans="1:41" x14ac:dyDescent="0.25">
      <c r="A20" s="516" t="str">
        <f>Setup!$B$3</f>
        <v>Η' ΕΝΩΣΗ</v>
      </c>
      <c r="B20" s="516">
        <f>Setup!$Z$6</f>
        <v>333</v>
      </c>
      <c r="C20" s="516" t="str">
        <f>Setup!$Z$5</f>
        <v>Ε3 47η (Η)</v>
      </c>
      <c r="D20" s="523" t="str">
        <f>SUBSTITUTE(TRIM(Setup!$B$6),"-","")</f>
        <v>Α12</v>
      </c>
      <c r="E20" s="523" t="s">
        <v>559</v>
      </c>
      <c r="F20" s="523" t="str">
        <f>TEXT(Setup!$B$8,"ΕΕΕΕ-ΜΜ-ΗΗ")</f>
        <v>2017-11-24</v>
      </c>
      <c r="G20" s="516" t="e">
        <f>Setup!$T$7</f>
        <v>#N/A</v>
      </c>
      <c r="H20" s="550" t="s">
        <v>1327</v>
      </c>
      <c r="I20" s="551" t="str">
        <f>IF(OR(MD!$P$14=1,MD!$P$14=2), IF(MD!$P$14=1,MD!$N$13,MD!$N$15),"")</f>
        <v/>
      </c>
      <c r="J20" s="551" t="str">
        <f>IF(OR(MD!$P$14=1,MD!$P$14=2), IF(MD!$P$14=2,MD!$N$13,MD!$N$15),"")</f>
        <v/>
      </c>
      <c r="K20" s="551" t="str">
        <f>TRIM(MD!R15)</f>
        <v/>
      </c>
      <c r="L20" s="523">
        <f t="shared" si="4"/>
        <v>0</v>
      </c>
      <c r="M20" s="523">
        <f t="shared" si="5"/>
        <v>0</v>
      </c>
      <c r="N20" s="516">
        <f t="shared" si="6"/>
        <v>0</v>
      </c>
      <c r="O20" s="516">
        <f t="shared" si="7"/>
        <v>0</v>
      </c>
      <c r="P20" s="516" t="str">
        <f t="shared" si="8"/>
        <v/>
      </c>
      <c r="Q20" s="516" t="str">
        <f t="shared" si="9"/>
        <v/>
      </c>
      <c r="R20" s="516">
        <f t="shared" si="10"/>
        <v>1</v>
      </c>
      <c r="T20" s="523">
        <f t="shared" si="0"/>
        <v>15</v>
      </c>
      <c r="U20" s="527" t="str">
        <f ca="1">IF(NOT(OR(W20=0,W20=" ",W20="")),IF(INDIRECT("ALMD!B"&amp;MATCH(W20,ALMD!$C$3:$C$34,0)+2)&gt;0,INDIRECT("ALMD!B"&amp;MATCH(W20,ALMD!$C$3:$C$34,0)+2),""),"")</f>
        <v/>
      </c>
      <c r="V20" s="516" t="e">
        <f>Setup!$T$7</f>
        <v>#N/A</v>
      </c>
      <c r="W20" s="552">
        <f t="shared" si="18"/>
        <v>38530</v>
      </c>
      <c r="X20" s="523" t="s">
        <v>76</v>
      </c>
      <c r="Y20" s="516">
        <f t="shared" si="11"/>
        <v>0</v>
      </c>
      <c r="Z20" s="516">
        <f t="shared" si="12"/>
        <v>1</v>
      </c>
      <c r="AA20" s="530">
        <v>0</v>
      </c>
      <c r="AB20" s="531">
        <f ca="1">IF(OR($Z20=0,$Z20="",$U20="DQ"),0,VLOOKUP($AJ20,tables!$AF:$AG,2,FALSE))</f>
        <v>1.5</v>
      </c>
      <c r="AC20" s="532">
        <f>IF(W20&gt;0,YEAR(Setup!$B$8)-VLOOKUP(W20,ALMD!$C:$F,3,FALSE),0)</f>
        <v>12</v>
      </c>
      <c r="AE20" s="534">
        <f>MD!$I23</f>
        <v>40314</v>
      </c>
      <c r="AF20" s="535" t="str">
        <f>MD!$K23</f>
        <v>ΠΑΠΑΝΔΡΕΟΥ Ι</v>
      </c>
      <c r="AG20" s="531">
        <f>IF(AE20&gt;0,MD!$A23,"")</f>
        <v>19</v>
      </c>
      <c r="AH20" s="527">
        <f>MD!$G23</f>
        <v>9</v>
      </c>
      <c r="AJ20" s="526" t="str">
        <f>SUBSTITUTE(SUBSTITUTE(Setup!$B$5&amp;"S-"&amp;Setup!$B$13&amp;"-"&amp;X20,"Ανδ-",""),"Γυν-","")</f>
        <v>Ε3S-12-17_32</v>
      </c>
      <c r="AK20" s="537"/>
      <c r="AL20" s="538" t="e">
        <f t="shared" si="13"/>
        <v>#N/A</v>
      </c>
      <c r="AM20" s="539" t="e">
        <f t="shared" si="14"/>
        <v>#N/A</v>
      </c>
      <c r="AN20" s="540" t="e">
        <f t="shared" si="15"/>
        <v>#N/A</v>
      </c>
      <c r="AO20" s="540" t="e">
        <f t="shared" si="16"/>
        <v>#N/A</v>
      </c>
    </row>
    <row r="21" spans="1:41" x14ac:dyDescent="0.25">
      <c r="A21" s="516" t="str">
        <f>Setup!$B$3</f>
        <v>Η' ΕΝΩΣΗ</v>
      </c>
      <c r="B21" s="516">
        <f>Setup!$Z$6</f>
        <v>333</v>
      </c>
      <c r="C21" s="516" t="str">
        <f>Setup!$Z$5</f>
        <v>Ε3 47η (Η)</v>
      </c>
      <c r="D21" s="523" t="str">
        <f>SUBSTITUTE(TRIM(Setup!$B$6),"-","")</f>
        <v>Α12</v>
      </c>
      <c r="E21" s="523" t="s">
        <v>559</v>
      </c>
      <c r="F21" s="523" t="str">
        <f>TEXT(Setup!$B$8,"ΕΕΕΕ-ΜΜ-ΗΗ")</f>
        <v>2017-11-24</v>
      </c>
      <c r="G21" s="516" t="e">
        <f>Setup!$T$7</f>
        <v>#N/A</v>
      </c>
      <c r="H21" s="550" t="s">
        <v>1327</v>
      </c>
      <c r="I21" s="551" t="str">
        <f>IF(OR(MD!$P$18=1,MD!$P$18=2), IF(MD!$P$18=1,MD!$N$17,MD!$N$19),"")</f>
        <v/>
      </c>
      <c r="J21" s="551" t="str">
        <f>IF(OR(MD!$P$18=1,MD!$P$18=2), IF(MD!$P$18=2,MD!$N$17,MD!$N$19),"")</f>
        <v/>
      </c>
      <c r="K21" s="551" t="str">
        <f>TRIM(MD!R19)</f>
        <v/>
      </c>
      <c r="L21" s="523">
        <f t="shared" si="4"/>
        <v>0</v>
      </c>
      <c r="M21" s="523">
        <f t="shared" si="5"/>
        <v>0</v>
      </c>
      <c r="N21" s="516">
        <f t="shared" si="6"/>
        <v>0</v>
      </c>
      <c r="O21" s="516">
        <f t="shared" si="7"/>
        <v>0</v>
      </c>
      <c r="P21" s="516" t="str">
        <f t="shared" si="8"/>
        <v/>
      </c>
      <c r="Q21" s="516" t="str">
        <f t="shared" si="9"/>
        <v/>
      </c>
      <c r="R21" s="516">
        <f t="shared" si="10"/>
        <v>1</v>
      </c>
      <c r="T21" s="523">
        <f t="shared" si="0"/>
        <v>12</v>
      </c>
      <c r="U21" s="527" t="str">
        <f ca="1">IF(NOT(OR(W21=0,W21=" ",W21="")),IF(INDIRECT("ALMD!B"&amp;MATCH(W21,ALMD!$C$3:$C$34,0)+2)&gt;0,INDIRECT("ALMD!B"&amp;MATCH(W21,ALMD!$C$3:$C$34,0)+2),""),"")</f>
        <v/>
      </c>
      <c r="V21" s="516" t="e">
        <f>Setup!$T$7</f>
        <v>#N/A</v>
      </c>
      <c r="W21" s="552">
        <f t="shared" si="18"/>
        <v>38980</v>
      </c>
      <c r="X21" s="523" t="s">
        <v>76</v>
      </c>
      <c r="Y21" s="516">
        <f t="shared" si="11"/>
        <v>0</v>
      </c>
      <c r="Z21" s="516">
        <f t="shared" si="12"/>
        <v>1</v>
      </c>
      <c r="AA21" s="530">
        <v>0</v>
      </c>
      <c r="AB21" s="531">
        <f ca="1">IF(OR($Z21=0,$Z21="",$U21="DQ"),0,VLOOKUP($AJ21,tables!$AF:$AG,2,FALSE))</f>
        <v>1.5</v>
      </c>
      <c r="AC21" s="532">
        <f>IF(W21&gt;0,YEAR(Setup!$B$8)-VLOOKUP(W21,ALMD!$C:$F,3,FALSE),0)</f>
        <v>12</v>
      </c>
      <c r="AE21" s="534">
        <f>MD!$I24</f>
        <v>38818</v>
      </c>
      <c r="AF21" s="535" t="str">
        <f>MD!$K24</f>
        <v>ΠΑΠΑΖΗΚΟΣ Χ</v>
      </c>
      <c r="AG21" s="531">
        <f>IF(AE21&gt;0,MD!$A24,"")</f>
        <v>20</v>
      </c>
      <c r="AH21" s="527">
        <f>MD!$G24</f>
        <v>18</v>
      </c>
      <c r="AJ21" s="526" t="str">
        <f>SUBSTITUTE(SUBSTITUTE(Setup!$B$5&amp;"S-"&amp;Setup!$B$13&amp;"-"&amp;X21,"Ανδ-",""),"Γυν-","")</f>
        <v>Ε3S-12-17_32</v>
      </c>
      <c r="AK21" s="537"/>
      <c r="AL21" s="538" t="e">
        <f t="shared" si="13"/>
        <v>#N/A</v>
      </c>
      <c r="AM21" s="539" t="e">
        <f t="shared" si="14"/>
        <v>#N/A</v>
      </c>
      <c r="AN21" s="540" t="e">
        <f t="shared" si="15"/>
        <v>#N/A</v>
      </c>
      <c r="AO21" s="540" t="e">
        <f t="shared" si="16"/>
        <v>#N/A</v>
      </c>
    </row>
    <row r="22" spans="1:41" x14ac:dyDescent="0.25">
      <c r="A22" s="516" t="str">
        <f>Setup!$B$3</f>
        <v>Η' ΕΝΩΣΗ</v>
      </c>
      <c r="B22" s="516">
        <f>Setup!$Z$6</f>
        <v>333</v>
      </c>
      <c r="C22" s="516" t="str">
        <f>Setup!$Z$5</f>
        <v>Ε3 47η (Η)</v>
      </c>
      <c r="D22" s="523" t="str">
        <f>SUBSTITUTE(TRIM(Setup!$B$6),"-","")</f>
        <v>Α12</v>
      </c>
      <c r="E22" s="523" t="s">
        <v>559</v>
      </c>
      <c r="F22" s="523" t="str">
        <f>TEXT(Setup!$B$8,"ΕΕΕΕ-ΜΜ-ΗΗ")</f>
        <v>2017-11-24</v>
      </c>
      <c r="G22" s="516" t="e">
        <f>Setup!$T$7</f>
        <v>#N/A</v>
      </c>
      <c r="H22" s="550" t="s">
        <v>1327</v>
      </c>
      <c r="I22" s="551" t="str">
        <f>IF(OR(MD!$P$22=1,MD!$P$22=2), IF(MD!$P$22=1,MD!$N$21,MD!$N$23),"")</f>
        <v/>
      </c>
      <c r="J22" s="551" t="str">
        <f>IF(OR(MD!$P$22=1,MD!$P$22=2), IF(MD!$P$22=2,MD!$N$21,MD!$N$23),"")</f>
        <v/>
      </c>
      <c r="K22" s="551" t="str">
        <f>TRIM(MD!R23)</f>
        <v/>
      </c>
      <c r="L22" s="523">
        <f t="shared" si="4"/>
        <v>0</v>
      </c>
      <c r="M22" s="523">
        <f t="shared" si="5"/>
        <v>0</v>
      </c>
      <c r="N22" s="516">
        <f t="shared" si="6"/>
        <v>0</v>
      </c>
      <c r="O22" s="516">
        <f t="shared" si="7"/>
        <v>0</v>
      </c>
      <c r="P22" s="516" t="str">
        <f t="shared" si="8"/>
        <v/>
      </c>
      <c r="Q22" s="516" t="str">
        <f t="shared" si="9"/>
        <v/>
      </c>
      <c r="R22" s="516">
        <f t="shared" si="10"/>
        <v>1</v>
      </c>
      <c r="T22" s="523" t="str">
        <f t="shared" si="0"/>
        <v/>
      </c>
      <c r="U22" s="527" t="str">
        <f ca="1">IF(NOT(OR(W22=0,W22=" ",W22="")),IF(INDIRECT("ALMD!B"&amp;MATCH(W22,ALMD!$C$3:$C$34,0)+2)&gt;0,INDIRECT("ALMD!B"&amp;MATCH(W22,ALMD!$C$3:$C$34,0)+2),""),"")</f>
        <v/>
      </c>
      <c r="V22" s="516" t="e">
        <f>Setup!$T$7</f>
        <v>#N/A</v>
      </c>
      <c r="W22" s="552">
        <f t="shared" si="18"/>
        <v>0</v>
      </c>
      <c r="X22" s="523" t="s">
        <v>76</v>
      </c>
      <c r="Y22" s="516">
        <f t="shared" si="11"/>
        <v>0</v>
      </c>
      <c r="Z22" s="516">
        <f t="shared" si="12"/>
        <v>0</v>
      </c>
      <c r="AA22" s="530">
        <v>0</v>
      </c>
      <c r="AB22" s="531">
        <f ca="1">IF(OR($Z22=0,$Z22="",$U22="DQ"),0,VLOOKUP($AJ22,tables!$AF:$AG,2,FALSE))</f>
        <v>0</v>
      </c>
      <c r="AC22" s="532">
        <f>IF(W22&gt;0,YEAR(Setup!$B$8)-VLOOKUP(W22,ALMD!$C:$F,3,FALSE),0)</f>
        <v>0</v>
      </c>
      <c r="AE22" s="534">
        <f>MD!$I25</f>
        <v>40312</v>
      </c>
      <c r="AF22" s="535" t="str">
        <f>MD!$K25</f>
        <v>ΜΑΛΑΒΑΖΟΣ Ι</v>
      </c>
      <c r="AG22" s="531">
        <f>IF(AE22&gt;0,MD!$A25,"")</f>
        <v>21</v>
      </c>
      <c r="AH22" s="527">
        <f>MD!$G25</f>
        <v>16</v>
      </c>
      <c r="AJ22" s="526" t="str">
        <f>SUBSTITUTE(SUBSTITUTE(Setup!$B$5&amp;"S-"&amp;Setup!$B$13&amp;"-"&amp;X22,"Ανδ-",""),"Γυν-","")</f>
        <v>Ε3S-12-17_32</v>
      </c>
      <c r="AL22" s="538" t="e">
        <f t="shared" si="13"/>
        <v>#N/A</v>
      </c>
      <c r="AM22" s="539" t="e">
        <f t="shared" si="14"/>
        <v>#N/A</v>
      </c>
      <c r="AN22" s="540" t="e">
        <f t="shared" si="15"/>
        <v>#N/A</v>
      </c>
      <c r="AO22" s="540" t="e">
        <f t="shared" si="16"/>
        <v>#N/A</v>
      </c>
    </row>
    <row r="23" spans="1:41" x14ac:dyDescent="0.25">
      <c r="A23" s="516" t="str">
        <f>Setup!$B$3</f>
        <v>Η' ΕΝΩΣΗ</v>
      </c>
      <c r="B23" s="516">
        <f>Setup!$Z$6</f>
        <v>333</v>
      </c>
      <c r="C23" s="516" t="str">
        <f>Setup!$Z$5</f>
        <v>Ε3 47η (Η)</v>
      </c>
      <c r="D23" s="523" t="str">
        <f>SUBSTITUTE(TRIM(Setup!$B$6),"-","")</f>
        <v>Α12</v>
      </c>
      <c r="E23" s="523" t="s">
        <v>559</v>
      </c>
      <c r="F23" s="523" t="str">
        <f>TEXT(Setup!$B$8,"ΕΕΕΕ-ΜΜ-ΗΗ")</f>
        <v>2017-11-24</v>
      </c>
      <c r="G23" s="516" t="e">
        <f>Setup!$T$7</f>
        <v>#N/A</v>
      </c>
      <c r="H23" s="550" t="s">
        <v>1327</v>
      </c>
      <c r="I23" s="551" t="str">
        <f>IF(OR(MD!$P$26=1,MD!$P$26=2), IF(MD!$P$26=1,MD!$N$25,MD!$N$27),"")</f>
        <v/>
      </c>
      <c r="J23" s="551" t="str">
        <f>IF(OR(MD!$P$26=1,MD!$P$26=2), IF(MD!$P$26=2,MD!$N$25,MD!$N$27),"")</f>
        <v/>
      </c>
      <c r="K23" s="551" t="str">
        <f>TRIM(MD!R27)</f>
        <v/>
      </c>
      <c r="L23" s="523">
        <f t="shared" si="4"/>
        <v>0</v>
      </c>
      <c r="M23" s="523">
        <f t="shared" si="5"/>
        <v>0</v>
      </c>
      <c r="N23" s="516">
        <f t="shared" si="6"/>
        <v>0</v>
      </c>
      <c r="O23" s="516">
        <f t="shared" si="7"/>
        <v>0</v>
      </c>
      <c r="P23" s="516" t="str">
        <f t="shared" si="8"/>
        <v/>
      </c>
      <c r="Q23" s="516" t="str">
        <f t="shared" si="9"/>
        <v/>
      </c>
      <c r="R23" s="516">
        <f t="shared" si="10"/>
        <v>1</v>
      </c>
      <c r="T23" s="523">
        <f t="shared" si="0"/>
        <v>24</v>
      </c>
      <c r="U23" s="527" t="str">
        <f ca="1">IF(NOT(OR(W23=0,W23=" ",W23="")),IF(INDIRECT("ALMD!B"&amp;MATCH(W23,ALMD!$C$3:$C$34,0)+2)&gt;0,INDIRECT("ALMD!B"&amp;MATCH(W23,ALMD!$C$3:$C$34,0)+2),""),"")</f>
        <v/>
      </c>
      <c r="V23" s="516" t="e">
        <f>Setup!$T$7</f>
        <v>#N/A</v>
      </c>
      <c r="W23" s="552">
        <f t="shared" si="18"/>
        <v>39540</v>
      </c>
      <c r="X23" s="523" t="s">
        <v>76</v>
      </c>
      <c r="Y23" s="516">
        <f t="shared" si="11"/>
        <v>0</v>
      </c>
      <c r="Z23" s="516">
        <f t="shared" si="12"/>
        <v>1</v>
      </c>
      <c r="AA23" s="530">
        <v>0</v>
      </c>
      <c r="AB23" s="531">
        <f ca="1">IF(OR($Z23=0,$Z23="",$U23="DQ"),0,VLOOKUP($AJ23,tables!$AF:$AG,2,FALSE))</f>
        <v>1.5</v>
      </c>
      <c r="AC23" s="532">
        <f>IF(W23&gt;0,YEAR(Setup!$B$8)-VLOOKUP(W23,ALMD!$C:$F,3,FALSE),0)</f>
        <v>10</v>
      </c>
      <c r="AE23" s="534">
        <f>MD!$I26</f>
        <v>39397</v>
      </c>
      <c r="AF23" s="535" t="str">
        <f>MD!$K26</f>
        <v>ΓΚΑΓΚΟΜΟΙΡΟΣ Ε</v>
      </c>
      <c r="AG23" s="531">
        <f>IF(AE23&gt;0,MD!$A26,"")</f>
        <v>22</v>
      </c>
      <c r="AH23" s="527">
        <f>MD!$G26</f>
        <v>21</v>
      </c>
      <c r="AJ23" s="526" t="str">
        <f>SUBSTITUTE(SUBSTITUTE(Setup!$B$5&amp;"S-"&amp;Setup!$B$13&amp;"-"&amp;X23,"Ανδ-",""),"Γυν-","")</f>
        <v>Ε3S-12-17_32</v>
      </c>
      <c r="AK23" s="537"/>
      <c r="AL23" s="538" t="e">
        <f t="shared" si="13"/>
        <v>#N/A</v>
      </c>
      <c r="AM23" s="539" t="e">
        <f t="shared" si="14"/>
        <v>#N/A</v>
      </c>
      <c r="AN23" s="540" t="e">
        <f t="shared" si="15"/>
        <v>#N/A</v>
      </c>
      <c r="AO23" s="540" t="e">
        <f t="shared" si="16"/>
        <v>#N/A</v>
      </c>
    </row>
    <row r="24" spans="1:41" x14ac:dyDescent="0.25">
      <c r="A24" s="516" t="str">
        <f>Setup!$B$3</f>
        <v>Η' ΕΝΩΣΗ</v>
      </c>
      <c r="B24" s="516">
        <f>Setup!$Z$6</f>
        <v>333</v>
      </c>
      <c r="C24" s="516" t="str">
        <f>Setup!$Z$5</f>
        <v>Ε3 47η (Η)</v>
      </c>
      <c r="D24" s="523" t="str">
        <f>SUBSTITUTE(TRIM(Setup!$B$6),"-","")</f>
        <v>Α12</v>
      </c>
      <c r="E24" s="523" t="s">
        <v>559</v>
      </c>
      <c r="F24" s="523" t="str">
        <f>TEXT(Setup!$B$8,"ΕΕΕΕ-ΜΜ-ΗΗ")</f>
        <v>2017-11-24</v>
      </c>
      <c r="G24" s="516" t="e">
        <f>Setup!$T$7</f>
        <v>#N/A</v>
      </c>
      <c r="H24" s="550" t="s">
        <v>1327</v>
      </c>
      <c r="I24" s="551" t="str">
        <f>IF(OR(MD!$P$30=1,MD!$P$30=2), IF(MD!$P$30=1,MD!$N$29,MD!$N$31),"")</f>
        <v/>
      </c>
      <c r="J24" s="551" t="str">
        <f>IF(OR(MD!$P$30=1,MD!$P$30=2), IF(MD!$P$30=2,MD!$N$29,MD!$N$31),"")</f>
        <v/>
      </c>
      <c r="K24" s="551" t="str">
        <f>TRIM(MD!R31)</f>
        <v/>
      </c>
      <c r="L24" s="523">
        <f t="shared" si="4"/>
        <v>0</v>
      </c>
      <c r="M24" s="523">
        <f t="shared" si="5"/>
        <v>0</v>
      </c>
      <c r="N24" s="516">
        <f t="shared" si="6"/>
        <v>0</v>
      </c>
      <c r="O24" s="516">
        <f t="shared" si="7"/>
        <v>0</v>
      </c>
      <c r="P24" s="516" t="str">
        <f t="shared" si="8"/>
        <v/>
      </c>
      <c r="Q24" s="516" t="str">
        <f t="shared" si="9"/>
        <v/>
      </c>
      <c r="R24" s="516">
        <f t="shared" si="10"/>
        <v>1</v>
      </c>
      <c r="T24" s="523">
        <f t="shared" si="0"/>
        <v>26</v>
      </c>
      <c r="U24" s="527" t="str">
        <f ca="1">IF(NOT(OR(W24=0,W24=" ",W24="")),IF(INDIRECT("ALMD!B"&amp;MATCH(W24,ALMD!$C$3:$C$34,0)+2)&gt;0,INDIRECT("ALMD!B"&amp;MATCH(W24,ALMD!$C$3:$C$34,0)+2),""),"")</f>
        <v/>
      </c>
      <c r="V24" s="516" t="e">
        <f>Setup!$T$7</f>
        <v>#N/A</v>
      </c>
      <c r="W24" s="552">
        <f t="shared" si="18"/>
        <v>41311</v>
      </c>
      <c r="X24" s="523" t="s">
        <v>76</v>
      </c>
      <c r="Y24" s="516">
        <f t="shared" si="11"/>
        <v>0</v>
      </c>
      <c r="Z24" s="516">
        <f t="shared" si="12"/>
        <v>1</v>
      </c>
      <c r="AA24" s="530">
        <v>0</v>
      </c>
      <c r="AB24" s="531">
        <f ca="1">IF(OR($Z24=0,$Z24="",$U24="DQ"),0,VLOOKUP($AJ24,tables!$AF:$AG,2,FALSE))</f>
        <v>1.5</v>
      </c>
      <c r="AC24" s="532">
        <f>IF(W24&gt;0,YEAR(Setup!$B$8)-VLOOKUP(W24,ALMD!$C:$F,3,FALSE),0)</f>
        <v>0</v>
      </c>
      <c r="AE24" s="534">
        <f>MD!$I27</f>
        <v>0</v>
      </c>
      <c r="AF24" s="535" t="str">
        <f>MD!$K27</f>
        <v/>
      </c>
      <c r="AG24" s="531" t="str">
        <f>IF(AE24&gt;0,MD!$A27,"")</f>
        <v/>
      </c>
      <c r="AH24" s="527" t="str">
        <f>MD!$G27</f>
        <v>-</v>
      </c>
      <c r="AJ24" s="526" t="str">
        <f>SUBSTITUTE(SUBSTITUTE(Setup!$B$5&amp;"S-"&amp;Setup!$B$13&amp;"-"&amp;X24,"Ανδ-",""),"Γυν-","")</f>
        <v>Ε3S-12-17_32</v>
      </c>
      <c r="AK24" s="537"/>
      <c r="AL24" s="538" t="e">
        <f t="shared" si="13"/>
        <v>#N/A</v>
      </c>
      <c r="AM24" s="539" t="e">
        <f t="shared" si="14"/>
        <v>#N/A</v>
      </c>
      <c r="AN24" s="540" t="e">
        <f t="shared" si="15"/>
        <v>#N/A</v>
      </c>
      <c r="AO24" s="540" t="e">
        <f t="shared" si="16"/>
        <v>#N/A</v>
      </c>
    </row>
    <row r="25" spans="1:41" x14ac:dyDescent="0.25">
      <c r="A25" s="516" t="str">
        <f>Setup!$B$3</f>
        <v>Η' ΕΝΩΣΗ</v>
      </c>
      <c r="B25" s="516">
        <f>Setup!$Z$6</f>
        <v>333</v>
      </c>
      <c r="C25" s="516" t="str">
        <f>Setup!$Z$5</f>
        <v>Ε3 47η (Η)</v>
      </c>
      <c r="D25" s="523" t="str">
        <f>SUBSTITUTE(TRIM(Setup!$B$6),"-","")</f>
        <v>Α12</v>
      </c>
      <c r="E25" s="523" t="s">
        <v>559</v>
      </c>
      <c r="F25" s="523" t="str">
        <f>TEXT(Setup!$B$8,"ΕΕΕΕ-ΜΜ-ΗΗ")</f>
        <v>2017-11-24</v>
      </c>
      <c r="G25" s="516" t="e">
        <f>Setup!$T$7</f>
        <v>#N/A</v>
      </c>
      <c r="H25" s="550" t="s">
        <v>1327</v>
      </c>
      <c r="I25" s="551" t="str">
        <f>IF(OR(MD!$P$34=1,MD!$P$34=2), IF(MD!$P$34=1,MD!$N$33,MD!$N$35),"")</f>
        <v/>
      </c>
      <c r="J25" s="551" t="str">
        <f>IF(OR(MD!$P$34=1,MD!$P$34=2), IF(MD!$P$34=2,MD!$N$33,MD!$N$35),"")</f>
        <v/>
      </c>
      <c r="K25" s="551" t="str">
        <f>TRIM(MD!R35)</f>
        <v/>
      </c>
      <c r="L25" s="523">
        <f t="shared" si="4"/>
        <v>0</v>
      </c>
      <c r="M25" s="523">
        <f t="shared" si="5"/>
        <v>0</v>
      </c>
      <c r="N25" s="516">
        <f t="shared" si="6"/>
        <v>0</v>
      </c>
      <c r="O25" s="516">
        <f t="shared" si="7"/>
        <v>0</v>
      </c>
      <c r="P25" s="516" t="str">
        <f t="shared" si="8"/>
        <v/>
      </c>
      <c r="Q25" s="516" t="str">
        <f t="shared" si="9"/>
        <v/>
      </c>
      <c r="R25" s="516">
        <f t="shared" si="10"/>
        <v>1</v>
      </c>
      <c r="T25" s="523">
        <f t="shared" si="0"/>
        <v>14</v>
      </c>
      <c r="U25" s="527" t="str">
        <f ca="1">IF(NOT(OR(W25=0,W25=" ",W25="")),IF(INDIRECT("ALMD!B"&amp;MATCH(W25,ALMD!$C$3:$C$34,0)+2)&gt;0,INDIRECT("ALMD!B"&amp;MATCH(W25,ALMD!$C$3:$C$34,0)+2),""),"")</f>
        <v/>
      </c>
      <c r="V25" s="516" t="e">
        <f>Setup!$T$7</f>
        <v>#N/A</v>
      </c>
      <c r="W25" s="552">
        <f t="shared" si="18"/>
        <v>37778</v>
      </c>
      <c r="X25" s="523" t="s">
        <v>76</v>
      </c>
      <c r="Y25" s="516">
        <f t="shared" si="11"/>
        <v>0</v>
      </c>
      <c r="Z25" s="516">
        <f t="shared" si="12"/>
        <v>1</v>
      </c>
      <c r="AA25" s="530">
        <v>0</v>
      </c>
      <c r="AB25" s="531">
        <f ca="1">IF(OR($Z25=0,$Z25="",$U25="DQ"),0,VLOOKUP($AJ25,tables!$AF:$AG,2,FALSE))</f>
        <v>1.5</v>
      </c>
      <c r="AC25" s="532">
        <f>IF(W25&gt;0,YEAR(Setup!$B$8)-VLOOKUP(W25,ALMD!$C:$F,3,FALSE),0)</f>
        <v>10</v>
      </c>
      <c r="AE25" s="534">
        <f>MD!$I28</f>
        <v>38486</v>
      </c>
      <c r="AF25" s="535" t="str">
        <f>MD!$K28</f>
        <v>ΛΕΒΕΝΤΗΣ Α</v>
      </c>
      <c r="AG25" s="531">
        <f>IF(AE25&gt;0,MD!$A28,"")</f>
        <v>24</v>
      </c>
      <c r="AH25" s="527">
        <f>MD!$G28</f>
        <v>3</v>
      </c>
      <c r="AJ25" s="526" t="str">
        <f>SUBSTITUTE(SUBSTITUTE(Setup!$B$5&amp;"S-"&amp;Setup!$B$13&amp;"-"&amp;X25,"Ανδ-",""),"Γυν-","")</f>
        <v>Ε3S-12-17_32</v>
      </c>
      <c r="AK25" s="537"/>
      <c r="AL25" s="538" t="e">
        <f t="shared" si="13"/>
        <v>#N/A</v>
      </c>
      <c r="AM25" s="539" t="e">
        <f t="shared" si="14"/>
        <v>#N/A</v>
      </c>
      <c r="AN25" s="540" t="e">
        <f t="shared" si="15"/>
        <v>#N/A</v>
      </c>
      <c r="AO25" s="540" t="e">
        <f t="shared" si="16"/>
        <v>#N/A</v>
      </c>
    </row>
    <row r="26" spans="1:41" x14ac:dyDescent="0.25">
      <c r="A26" s="516" t="str">
        <f>Setup!$B$3</f>
        <v>Η' ΕΝΩΣΗ</v>
      </c>
      <c r="B26" s="516">
        <f>Setup!$Z$6</f>
        <v>333</v>
      </c>
      <c r="C26" s="516" t="str">
        <f>Setup!$Z$5</f>
        <v>Ε3 47η (Η)</v>
      </c>
      <c r="D26" s="523" t="str">
        <f>SUBSTITUTE(TRIM(Setup!$B$6),"-","")</f>
        <v>Α12</v>
      </c>
      <c r="E26" s="523" t="s">
        <v>559</v>
      </c>
      <c r="F26" s="523" t="str">
        <f>TEXT(Setup!$B$8,"ΕΕΕΕ-ΜΜ-ΗΗ")</f>
        <v>2017-11-24</v>
      </c>
      <c r="G26" s="516" t="e">
        <f>Setup!$T$7</f>
        <v>#N/A</v>
      </c>
      <c r="H26" s="553" t="s">
        <v>1325</v>
      </c>
      <c r="I26" s="554" t="str">
        <f>IF(OR(MD!$S$8 =1,MD!$S$8 =2), IF(MD!$S$8 =1,MD!$Q$6,MD!$Q$10),"")</f>
        <v/>
      </c>
      <c r="J26" s="554" t="str">
        <f>IF(OR(MD!$S$8 =1,MD!$S$8 =2), IF(MD!$S$8 =2,MD!$Q$6,MD!$Q$10),"")</f>
        <v/>
      </c>
      <c r="K26" s="554" t="str">
        <f>TRIM(MD!U9)</f>
        <v/>
      </c>
      <c r="L26" s="523">
        <f t="shared" si="4"/>
        <v>0</v>
      </c>
      <c r="M26" s="523">
        <f t="shared" si="5"/>
        <v>0</v>
      </c>
      <c r="N26" s="516">
        <f t="shared" si="6"/>
        <v>0</v>
      </c>
      <c r="O26" s="516">
        <f t="shared" si="7"/>
        <v>0</v>
      </c>
      <c r="P26" s="516" t="str">
        <f t="shared" si="8"/>
        <v/>
      </c>
      <c r="Q26" s="516" t="str">
        <f t="shared" si="9"/>
        <v/>
      </c>
      <c r="R26" s="516">
        <f t="shared" si="10"/>
        <v>1</v>
      </c>
      <c r="T26" s="523" t="str">
        <f t="shared" si="0"/>
        <v/>
      </c>
      <c r="U26" s="527" t="str">
        <f ca="1">IF(NOT(OR(W26=0,W26=" ",W26="")),IF(INDIRECT("ALMD!B"&amp;MATCH(W26,ALMD!$C$3:$C$34,0)+2)&gt;0,INDIRECT("ALMD!B"&amp;MATCH(W26,ALMD!$C$3:$C$34,0)+2),""),"")</f>
        <v/>
      </c>
      <c r="V26" s="516" t="e">
        <f>Setup!$T$7</f>
        <v>#N/A</v>
      </c>
      <c r="W26" s="552">
        <f t="shared" si="18"/>
        <v>0</v>
      </c>
      <c r="X26" s="523" t="s">
        <v>76</v>
      </c>
      <c r="Y26" s="516">
        <f t="shared" si="11"/>
        <v>0</v>
      </c>
      <c r="Z26" s="516">
        <f t="shared" si="12"/>
        <v>0</v>
      </c>
      <c r="AA26" s="530">
        <v>0</v>
      </c>
      <c r="AB26" s="531">
        <f ca="1">IF(OR($Z26=0,$Z26="",$U26="DQ"),0,VLOOKUP($AJ26,tables!$AF:$AG,2,FALSE))</f>
        <v>0</v>
      </c>
      <c r="AC26" s="532">
        <f>IF(W26&gt;0,YEAR(Setup!$B$8)-VLOOKUP(W26,ALMD!$C:$F,3,FALSE),0)</f>
        <v>0</v>
      </c>
      <c r="AE26" s="534">
        <f>MD!$I29</f>
        <v>40530</v>
      </c>
      <c r="AF26" s="535" t="str">
        <f>MD!$K29</f>
        <v>ΛΥΤΡΑΣ Κ</v>
      </c>
      <c r="AG26" s="531">
        <f>IF(AE26&gt;0,MD!$A29,"")</f>
        <v>25</v>
      </c>
      <c r="AH26" s="527">
        <f>MD!$G29</f>
        <v>8</v>
      </c>
      <c r="AJ26" s="526" t="str">
        <f>SUBSTITUTE(SUBSTITUTE(Setup!$B$5&amp;"S-"&amp;Setup!$B$13&amp;"-"&amp;X26,"Ανδ-",""),"Γυν-","")</f>
        <v>Ε3S-12-17_32</v>
      </c>
      <c r="AK26" s="537"/>
      <c r="AL26" s="538" t="e">
        <f t="shared" si="13"/>
        <v>#N/A</v>
      </c>
      <c r="AM26" s="539" t="e">
        <f t="shared" si="14"/>
        <v>#N/A</v>
      </c>
      <c r="AN26" s="540" t="e">
        <f t="shared" si="15"/>
        <v>#N/A</v>
      </c>
      <c r="AO26" s="540" t="e">
        <f t="shared" si="16"/>
        <v>#N/A</v>
      </c>
    </row>
    <row r="27" spans="1:41" x14ac:dyDescent="0.25">
      <c r="A27" s="516" t="str">
        <f>Setup!$B$3</f>
        <v>Η' ΕΝΩΣΗ</v>
      </c>
      <c r="B27" s="516">
        <f>Setup!$Z$6</f>
        <v>333</v>
      </c>
      <c r="C27" s="516" t="str">
        <f>Setup!$Z$5</f>
        <v>Ε3 47η (Η)</v>
      </c>
      <c r="D27" s="523" t="str">
        <f>SUBSTITUTE(TRIM(Setup!$B$6),"-","")</f>
        <v>Α12</v>
      </c>
      <c r="E27" s="523" t="s">
        <v>559</v>
      </c>
      <c r="F27" s="523" t="str">
        <f>TEXT(Setup!$B$8,"ΕΕΕΕ-ΜΜ-ΗΗ")</f>
        <v>2017-11-24</v>
      </c>
      <c r="G27" s="516" t="e">
        <f>Setup!$T$7</f>
        <v>#N/A</v>
      </c>
      <c r="H27" s="553" t="s">
        <v>1325</v>
      </c>
      <c r="I27" s="554" t="str">
        <f>IF(OR(MD!$S$16=1,MD!$S$16=2), IF(MD!$S$16=1,MD!$Q$14,MD!$Q$18),"")</f>
        <v/>
      </c>
      <c r="J27" s="554" t="str">
        <f>IF(OR(MD!$S$16=1,MD!$S$16=2), IF(MD!$S$16=2,MD!$Q$14,MD!$Q$18),"")</f>
        <v/>
      </c>
      <c r="K27" s="554" t="str">
        <f>TRIM(MD!U17)</f>
        <v/>
      </c>
      <c r="L27" s="523">
        <f t="shared" si="4"/>
        <v>0</v>
      </c>
      <c r="M27" s="523">
        <f t="shared" si="5"/>
        <v>0</v>
      </c>
      <c r="N27" s="516">
        <f t="shared" si="6"/>
        <v>0</v>
      </c>
      <c r="O27" s="516">
        <f t="shared" si="7"/>
        <v>0</v>
      </c>
      <c r="P27" s="516" t="str">
        <f t="shared" si="8"/>
        <v/>
      </c>
      <c r="Q27" s="516" t="str">
        <f t="shared" si="9"/>
        <v/>
      </c>
      <c r="R27" s="516">
        <f t="shared" si="10"/>
        <v>1</v>
      </c>
      <c r="T27" s="523">
        <f t="shared" si="0"/>
        <v>18</v>
      </c>
      <c r="U27" s="527" t="str">
        <f ca="1">IF(NOT(OR(W27=0,W27=" ",W27="")),IF(INDIRECT("ALMD!B"&amp;MATCH(W27,ALMD!$C$3:$C$34,0)+2)&gt;0,INDIRECT("ALMD!B"&amp;MATCH(W27,ALMD!$C$3:$C$34,0)+2),""),"")</f>
        <v/>
      </c>
      <c r="V27" s="516" t="e">
        <f>Setup!$T$7</f>
        <v>#N/A</v>
      </c>
      <c r="W27" s="552">
        <f t="shared" si="18"/>
        <v>38818</v>
      </c>
      <c r="X27" s="523" t="s">
        <v>76</v>
      </c>
      <c r="Y27" s="516">
        <f t="shared" si="11"/>
        <v>0</v>
      </c>
      <c r="Z27" s="516">
        <f t="shared" si="12"/>
        <v>1</v>
      </c>
      <c r="AA27" s="530">
        <v>0</v>
      </c>
      <c r="AB27" s="531">
        <f ca="1">IF(OR($Z27=0,$Z27="",$U27="DQ"),0,VLOOKUP($AJ27,tables!$AF:$AG,2,FALSE))</f>
        <v>1.5</v>
      </c>
      <c r="AC27" s="532">
        <f>IF(W27&gt;0,YEAR(Setup!$B$8)-VLOOKUP(W27,ALMD!$C:$F,3,FALSE),0)</f>
        <v>12</v>
      </c>
      <c r="AE27" s="534">
        <f>MD!$I30</f>
        <v>38973</v>
      </c>
      <c r="AF27" s="535" t="str">
        <f>MD!$K30</f>
        <v>ΝΙΚΗΤΑΚΗΣ Γ</v>
      </c>
      <c r="AG27" s="531">
        <f>IF(AE27&gt;0,MD!$A30,"")</f>
        <v>26</v>
      </c>
      <c r="AH27" s="527">
        <f>MD!$G30</f>
        <v>17</v>
      </c>
      <c r="AJ27" s="526" t="str">
        <f>SUBSTITUTE(SUBSTITUTE(Setup!$B$5&amp;"S-"&amp;Setup!$B$13&amp;"-"&amp;X27,"Ανδ-",""),"Γυν-","")</f>
        <v>Ε3S-12-17_32</v>
      </c>
      <c r="AK27" s="537"/>
      <c r="AL27" s="538" t="e">
        <f t="shared" si="13"/>
        <v>#N/A</v>
      </c>
      <c r="AM27" s="539" t="e">
        <f t="shared" si="14"/>
        <v>#N/A</v>
      </c>
      <c r="AN27" s="540" t="e">
        <f t="shared" si="15"/>
        <v>#N/A</v>
      </c>
      <c r="AO27" s="540" t="e">
        <f t="shared" si="16"/>
        <v>#N/A</v>
      </c>
    </row>
    <row r="28" spans="1:41" x14ac:dyDescent="0.25">
      <c r="A28" s="516" t="str">
        <f>Setup!$B$3</f>
        <v>Η' ΕΝΩΣΗ</v>
      </c>
      <c r="B28" s="516">
        <f>Setup!$Z$6</f>
        <v>333</v>
      </c>
      <c r="C28" s="516" t="str">
        <f>Setup!$Z$5</f>
        <v>Ε3 47η (Η)</v>
      </c>
      <c r="D28" s="523" t="str">
        <f>SUBSTITUTE(TRIM(Setup!$B$6),"-","")</f>
        <v>Α12</v>
      </c>
      <c r="E28" s="523" t="s">
        <v>559</v>
      </c>
      <c r="F28" s="523" t="str">
        <f>TEXT(Setup!$B$8,"ΕΕΕΕ-ΜΜ-ΗΗ")</f>
        <v>2017-11-24</v>
      </c>
      <c r="G28" s="516" t="e">
        <f>Setup!$T$7</f>
        <v>#N/A</v>
      </c>
      <c r="H28" s="553" t="s">
        <v>1325</v>
      </c>
      <c r="I28" s="554" t="str">
        <f>IF(OR(MD!$S$24=1,MD!$S$24=2), IF(MD!$S$24=1,MD!$Q$22,MD!$Q$26),"")</f>
        <v/>
      </c>
      <c r="J28" s="554" t="str">
        <f>IF(OR(MD!$S$24=1,MD!$S$24=2), IF(MD!$S$24=2,MD!$Q$22,MD!$Q$26),"")</f>
        <v/>
      </c>
      <c r="K28" s="554" t="str">
        <f>TRIM(MD!U25)</f>
        <v/>
      </c>
      <c r="L28" s="523">
        <f t="shared" si="4"/>
        <v>0</v>
      </c>
      <c r="M28" s="523">
        <f t="shared" si="5"/>
        <v>0</v>
      </c>
      <c r="N28" s="516">
        <f t="shared" si="6"/>
        <v>0</v>
      </c>
      <c r="O28" s="516">
        <f t="shared" si="7"/>
        <v>0</v>
      </c>
      <c r="P28" s="516" t="str">
        <f t="shared" si="8"/>
        <v/>
      </c>
      <c r="Q28" s="516" t="str">
        <f t="shared" si="9"/>
        <v/>
      </c>
      <c r="R28" s="516">
        <f t="shared" si="10"/>
        <v>1</v>
      </c>
      <c r="T28" s="523">
        <f t="shared" si="0"/>
        <v>16</v>
      </c>
      <c r="U28" s="527" t="str">
        <f ca="1">IF(NOT(OR(W28=0,W28=" ",W28="")),IF(INDIRECT("ALMD!B"&amp;MATCH(W28,ALMD!$C$3:$C$34,0)+2)&gt;0,INDIRECT("ALMD!B"&amp;MATCH(W28,ALMD!$C$3:$C$34,0)+2),""),"")</f>
        <v/>
      </c>
      <c r="V28" s="516" t="e">
        <f>Setup!$T$7</f>
        <v>#N/A</v>
      </c>
      <c r="W28" s="552">
        <f t="shared" si="18"/>
        <v>40312</v>
      </c>
      <c r="X28" s="523" t="s">
        <v>76</v>
      </c>
      <c r="Y28" s="516">
        <f t="shared" si="11"/>
        <v>0</v>
      </c>
      <c r="Z28" s="516">
        <f t="shared" si="12"/>
        <v>1</v>
      </c>
      <c r="AA28" s="530">
        <v>0</v>
      </c>
      <c r="AB28" s="531">
        <f ca="1">IF(OR($Z28=0,$Z28="",$U28="DQ"),0,VLOOKUP($AJ28,tables!$AF:$AG,2,FALSE))</f>
        <v>1.5</v>
      </c>
      <c r="AC28" s="532">
        <f>IF(W28&gt;0,YEAR(Setup!$B$8)-VLOOKUP(W28,ALMD!$C:$F,3,FALSE),0)</f>
        <v>11</v>
      </c>
      <c r="AE28" s="534">
        <f>MD!$I31</f>
        <v>39840</v>
      </c>
      <c r="AF28" s="535" t="str">
        <f>MD!$K31</f>
        <v>ΣΤΑΦΥΛΟΠΑΤΗΣ Σ</v>
      </c>
      <c r="AG28" s="531">
        <f>IF(AE28&gt;0,MD!$A31,"")</f>
        <v>27</v>
      </c>
      <c r="AH28" s="527">
        <f>MD!$G31</f>
        <v>27</v>
      </c>
      <c r="AJ28" s="526" t="str">
        <f>SUBSTITUTE(SUBSTITUTE(Setup!$B$5&amp;"S-"&amp;Setup!$B$13&amp;"-"&amp;X28,"Ανδ-",""),"Γυν-","")</f>
        <v>Ε3S-12-17_32</v>
      </c>
      <c r="AK28" s="537"/>
      <c r="AL28" s="538" t="e">
        <f t="shared" si="13"/>
        <v>#N/A</v>
      </c>
      <c r="AM28" s="539" t="e">
        <f t="shared" si="14"/>
        <v>#N/A</v>
      </c>
      <c r="AN28" s="540" t="e">
        <f t="shared" si="15"/>
        <v>#N/A</v>
      </c>
      <c r="AO28" s="540" t="e">
        <f t="shared" si="16"/>
        <v>#N/A</v>
      </c>
    </row>
    <row r="29" spans="1:41" x14ac:dyDescent="0.25">
      <c r="A29" s="516" t="str">
        <f>Setup!$B$3</f>
        <v>Η' ΕΝΩΣΗ</v>
      </c>
      <c r="B29" s="516">
        <f>Setup!$Z$6</f>
        <v>333</v>
      </c>
      <c r="C29" s="516" t="str">
        <f>Setup!$Z$5</f>
        <v>Ε3 47η (Η)</v>
      </c>
      <c r="D29" s="523" t="str">
        <f>SUBSTITUTE(TRIM(Setup!$B$6),"-","")</f>
        <v>Α12</v>
      </c>
      <c r="E29" s="523" t="s">
        <v>559</v>
      </c>
      <c r="F29" s="523" t="str">
        <f>TEXT(Setup!$B$8,"ΕΕΕΕ-ΜΜ-ΗΗ")</f>
        <v>2017-11-24</v>
      </c>
      <c r="G29" s="516" t="e">
        <f>Setup!$T$7</f>
        <v>#N/A</v>
      </c>
      <c r="H29" s="553" t="s">
        <v>1325</v>
      </c>
      <c r="I29" s="554" t="str">
        <f>IF(OR(MD!$S$32=1,MD!$S$32=2), IF(MD!$S$32=1,MD!$Q$30,MD!$Q$34),"")</f>
        <v/>
      </c>
      <c r="J29" s="554" t="str">
        <f>IF(OR(MD!$S$32=1,MD!$S$32=2), IF(MD!$S$32=2,MD!$Q$30,MD!$Q$34),"")</f>
        <v/>
      </c>
      <c r="K29" s="554" t="str">
        <f>TRIM(MD!U33)</f>
        <v/>
      </c>
      <c r="L29" s="523">
        <f t="shared" si="4"/>
        <v>0</v>
      </c>
      <c r="M29" s="523">
        <f t="shared" si="5"/>
        <v>0</v>
      </c>
      <c r="N29" s="516">
        <f t="shared" si="6"/>
        <v>0</v>
      </c>
      <c r="O29" s="516">
        <f t="shared" si="7"/>
        <v>0</v>
      </c>
      <c r="P29" s="516" t="str">
        <f t="shared" si="8"/>
        <v/>
      </c>
      <c r="Q29" s="516" t="str">
        <f t="shared" si="9"/>
        <v/>
      </c>
      <c r="R29" s="516">
        <f t="shared" si="10"/>
        <v>1</v>
      </c>
      <c r="T29" s="523" t="str">
        <f t="shared" si="0"/>
        <v/>
      </c>
      <c r="U29" s="527" t="str">
        <f ca="1">IF(NOT(OR(W29=0,W29=" ",W29="")),IF(INDIRECT("ALMD!B"&amp;MATCH(W29,ALMD!$C$3:$C$34,0)+2)&gt;0,INDIRECT("ALMD!B"&amp;MATCH(W29,ALMD!$C$3:$C$34,0)+2),""),"")</f>
        <v/>
      </c>
      <c r="V29" s="516" t="e">
        <f>Setup!$T$7</f>
        <v>#N/A</v>
      </c>
      <c r="W29" s="552">
        <f t="shared" si="18"/>
        <v>0</v>
      </c>
      <c r="X29" s="523" t="s">
        <v>76</v>
      </c>
      <c r="Y29" s="516">
        <f t="shared" si="11"/>
        <v>0</v>
      </c>
      <c r="Z29" s="516">
        <f t="shared" si="12"/>
        <v>0</v>
      </c>
      <c r="AA29" s="530">
        <v>0</v>
      </c>
      <c r="AB29" s="531">
        <f ca="1">IF(OR($Z29=0,$Z29="",$U29="DQ"),0,VLOOKUP($AJ29,tables!$AF:$AG,2,FALSE))</f>
        <v>0</v>
      </c>
      <c r="AC29" s="532">
        <f>IF(W29&gt;0,YEAR(Setup!$B$8)-VLOOKUP(W29,ALMD!$C:$F,3,FALSE),0)</f>
        <v>0</v>
      </c>
      <c r="AE29" s="534">
        <f>MD!$I32</f>
        <v>41325</v>
      </c>
      <c r="AF29" s="535" t="str">
        <f>MD!$K32</f>
        <v>ΓΚΙΚΑΣ Α</v>
      </c>
      <c r="AG29" s="531">
        <f>IF(AE29&gt;0,MD!$A32,"")</f>
        <v>28</v>
      </c>
      <c r="AH29" s="527">
        <f>MD!$G32</f>
        <v>22</v>
      </c>
      <c r="AJ29" s="526" t="str">
        <f>SUBSTITUTE(SUBSTITUTE(Setup!$B$5&amp;"S-"&amp;Setup!$B$13&amp;"-"&amp;X29,"Ανδ-",""),"Γυν-","")</f>
        <v>Ε3S-12-17_32</v>
      </c>
      <c r="AK29" s="537"/>
      <c r="AL29" s="538" t="e">
        <f t="shared" si="13"/>
        <v>#N/A</v>
      </c>
      <c r="AM29" s="539" t="e">
        <f t="shared" si="14"/>
        <v>#N/A</v>
      </c>
      <c r="AN29" s="540" t="e">
        <f t="shared" si="15"/>
        <v>#N/A</v>
      </c>
      <c r="AO29" s="540" t="e">
        <f t="shared" si="16"/>
        <v>#N/A</v>
      </c>
    </row>
    <row r="30" spans="1:41" x14ac:dyDescent="0.25">
      <c r="A30" s="516" t="str">
        <f>Setup!$B$3</f>
        <v>Η' ΕΝΩΣΗ</v>
      </c>
      <c r="B30" s="516">
        <f>Setup!$Z$6</f>
        <v>333</v>
      </c>
      <c r="C30" s="516" t="str">
        <f>Setup!$Z$5</f>
        <v>Ε3 47η (Η)</v>
      </c>
      <c r="D30" s="523" t="str">
        <f>SUBSTITUTE(TRIM(Setup!$B$6),"-","")</f>
        <v>Α12</v>
      </c>
      <c r="E30" s="523" t="s">
        <v>559</v>
      </c>
      <c r="F30" s="523" t="str">
        <f>TEXT(Setup!$B$8,"ΕΕΕΕ-ΜΜ-ΗΗ")</f>
        <v>2017-11-24</v>
      </c>
      <c r="G30" s="516" t="e">
        <f>Setup!$T$7</f>
        <v>#N/A</v>
      </c>
      <c r="H30" s="555" t="s">
        <v>1324</v>
      </c>
      <c r="I30" s="556" t="str">
        <f>IF(OR(MD!$V$12=1,MD!$V$12=2), IF(MD!$V$12=1,MD!$T$8,MD!$T$16),"")</f>
        <v/>
      </c>
      <c r="J30" s="556" t="str">
        <f>IF(OR(MD!$V$12=1,MD!$V$12=2), IF(MD!$V$12=2,MD!$T$8,MD!$T$16),"")</f>
        <v/>
      </c>
      <c r="K30" s="556" t="str">
        <f>TRIM(MD!X13)</f>
        <v/>
      </c>
      <c r="L30" s="523">
        <f t="shared" si="4"/>
        <v>0</v>
      </c>
      <c r="M30" s="523">
        <f t="shared" si="5"/>
        <v>0</v>
      </c>
      <c r="N30" s="516">
        <f t="shared" si="6"/>
        <v>0</v>
      </c>
      <c r="O30" s="516">
        <f t="shared" si="7"/>
        <v>0</v>
      </c>
      <c r="P30" s="516" t="str">
        <f t="shared" si="8"/>
        <v/>
      </c>
      <c r="Q30" s="516" t="str">
        <f t="shared" si="9"/>
        <v/>
      </c>
      <c r="R30" s="516">
        <f t="shared" si="10"/>
        <v>1</v>
      </c>
      <c r="T30" s="523">
        <f t="shared" si="0"/>
        <v>17</v>
      </c>
      <c r="U30" s="527" t="str">
        <f ca="1">IF(NOT(OR(W30=0,W30=" ",W30="")),IF(INDIRECT("ALMD!B"&amp;MATCH(W30,ALMD!$C$3:$C$34,0)+2)&gt;0,INDIRECT("ALMD!B"&amp;MATCH(W30,ALMD!$C$3:$C$34,0)+2),""),"")</f>
        <v/>
      </c>
      <c r="V30" s="516" t="e">
        <f>Setup!$T$7</f>
        <v>#N/A</v>
      </c>
      <c r="W30" s="552">
        <f t="shared" si="18"/>
        <v>38973</v>
      </c>
      <c r="X30" s="523" t="s">
        <v>76</v>
      </c>
      <c r="Y30" s="516">
        <f t="shared" si="11"/>
        <v>0</v>
      </c>
      <c r="Z30" s="516">
        <f t="shared" si="12"/>
        <v>1</v>
      </c>
      <c r="AA30" s="530">
        <v>0</v>
      </c>
      <c r="AB30" s="531">
        <f ca="1">IF(OR($Z30=0,$Z30="",$U30="DQ"),0,VLOOKUP($AJ30,tables!$AF:$AG,2,FALSE))</f>
        <v>1.5</v>
      </c>
      <c r="AC30" s="532">
        <f>IF(W30&gt;0,YEAR(Setup!$B$8)-VLOOKUP(W30,ALMD!$C:$F,3,FALSE),0)</f>
        <v>11</v>
      </c>
      <c r="AE30" s="534">
        <f>MD!$I33</f>
        <v>41329</v>
      </c>
      <c r="AF30" s="535" t="str">
        <f>MD!$K33</f>
        <v>ΖΑΦΕΙΡΟΠΟΥΛΟΣ Χ</v>
      </c>
      <c r="AG30" s="531">
        <f>IF(AE30&gt;0,MD!$A33,"")</f>
        <v>29</v>
      </c>
      <c r="AH30" s="527">
        <f>MD!$G33</f>
        <v>25</v>
      </c>
      <c r="AJ30" s="526" t="str">
        <f>SUBSTITUTE(SUBSTITUTE(Setup!$B$5&amp;"S-"&amp;Setup!$B$13&amp;"-"&amp;X30,"Ανδ-",""),"Γυν-","")</f>
        <v>Ε3S-12-17_32</v>
      </c>
      <c r="AK30" s="537"/>
      <c r="AL30" s="538" t="e">
        <f t="shared" si="13"/>
        <v>#N/A</v>
      </c>
      <c r="AM30" s="539" t="e">
        <f t="shared" si="14"/>
        <v>#N/A</v>
      </c>
      <c r="AN30" s="540" t="e">
        <f t="shared" si="15"/>
        <v>#N/A</v>
      </c>
      <c r="AO30" s="540" t="e">
        <f t="shared" si="16"/>
        <v>#N/A</v>
      </c>
    </row>
    <row r="31" spans="1:41" x14ac:dyDescent="0.25">
      <c r="A31" s="516" t="str">
        <f>Setup!$B$3</f>
        <v>Η' ΕΝΩΣΗ</v>
      </c>
      <c r="B31" s="516">
        <f>Setup!$Z$6</f>
        <v>333</v>
      </c>
      <c r="C31" s="516" t="str">
        <f>Setup!$Z$5</f>
        <v>Ε3 47η (Η)</v>
      </c>
      <c r="D31" s="523" t="str">
        <f>SUBSTITUTE(TRIM(Setup!$B$6),"-","")</f>
        <v>Α12</v>
      </c>
      <c r="E31" s="523" t="s">
        <v>559</v>
      </c>
      <c r="F31" s="523" t="str">
        <f>TEXT(Setup!$B$8,"ΕΕΕΕ-ΜΜ-ΗΗ")</f>
        <v>2017-11-24</v>
      </c>
      <c r="G31" s="516" t="e">
        <f>Setup!$T$7</f>
        <v>#N/A</v>
      </c>
      <c r="H31" s="555" t="s">
        <v>1324</v>
      </c>
      <c r="I31" s="556" t="str">
        <f>IF(OR(MD!$V$28=1,MD!$V$28=2), IF(MD!$V$28=1,MD!$T$24,MD!$T$32),"")</f>
        <v/>
      </c>
      <c r="J31" s="556" t="str">
        <f>IF(OR(MD!$V$28=1,MD!$V$28=2), IF(MD!$V$28=2,MD!$T$24,MD!$T$32),"")</f>
        <v/>
      </c>
      <c r="K31" s="556" t="str">
        <f>TRIM(MD!X29)</f>
        <v/>
      </c>
      <c r="L31" s="523">
        <f t="shared" si="4"/>
        <v>0</v>
      </c>
      <c r="M31" s="523">
        <f t="shared" si="5"/>
        <v>0</v>
      </c>
      <c r="N31" s="516">
        <f t="shared" si="6"/>
        <v>0</v>
      </c>
      <c r="O31" s="516">
        <f t="shared" si="7"/>
        <v>0</v>
      </c>
      <c r="P31" s="516" t="str">
        <f t="shared" si="8"/>
        <v/>
      </c>
      <c r="Q31" s="516" t="str">
        <f t="shared" si="9"/>
        <v/>
      </c>
      <c r="R31" s="516">
        <f t="shared" si="10"/>
        <v>1</v>
      </c>
      <c r="T31" s="523">
        <f t="shared" si="0"/>
        <v>27</v>
      </c>
      <c r="U31" s="527" t="str">
        <f ca="1">IF(NOT(OR(W31=0,W31=" ",W31="")),IF(INDIRECT("ALMD!B"&amp;MATCH(W31,ALMD!$C$3:$C$34,0)+2)&gt;0,INDIRECT("ALMD!B"&amp;MATCH(W31,ALMD!$C$3:$C$34,0)+2),""),"")</f>
        <v/>
      </c>
      <c r="V31" s="516" t="e">
        <f>Setup!$T$7</f>
        <v>#N/A</v>
      </c>
      <c r="W31" s="552">
        <f t="shared" si="18"/>
        <v>39840</v>
      </c>
      <c r="X31" s="523" t="s">
        <v>76</v>
      </c>
      <c r="Y31" s="516">
        <f t="shared" si="11"/>
        <v>0</v>
      </c>
      <c r="Z31" s="516">
        <f t="shared" si="12"/>
        <v>1</v>
      </c>
      <c r="AA31" s="530">
        <v>0</v>
      </c>
      <c r="AB31" s="531">
        <f ca="1">IF(OR($Z31=0,$Z31="",$U31="DQ"),0,VLOOKUP($AJ31,tables!$AF:$AG,2,FALSE))</f>
        <v>1.5</v>
      </c>
      <c r="AC31" s="532">
        <f>IF(W31&gt;0,YEAR(Setup!$B$8)-VLOOKUP(W31,ALMD!$C:$F,3,FALSE),0)</f>
        <v>9</v>
      </c>
      <c r="AE31" s="534">
        <f>MD!$I34</f>
        <v>40951</v>
      </c>
      <c r="AF31" s="535" t="str">
        <f>MD!$K34</f>
        <v>ΜΠΟΡΣΗΣ Μ</v>
      </c>
      <c r="AG31" s="531">
        <f>IF(AE31&gt;0,MD!$A34,"")</f>
        <v>30</v>
      </c>
      <c r="AH31" s="527">
        <f>MD!$G34</f>
        <v>19</v>
      </c>
      <c r="AJ31" s="526" t="str">
        <f>SUBSTITUTE(SUBSTITUTE(Setup!$B$5&amp;"S-"&amp;Setup!$B$13&amp;"-"&amp;X31,"Ανδ-",""),"Γυν-","")</f>
        <v>Ε3S-12-17_32</v>
      </c>
      <c r="AK31" s="537"/>
      <c r="AL31" s="538" t="e">
        <f t="shared" si="13"/>
        <v>#N/A</v>
      </c>
      <c r="AM31" s="539" t="e">
        <f t="shared" si="14"/>
        <v>#N/A</v>
      </c>
      <c r="AN31" s="540" t="e">
        <f t="shared" si="15"/>
        <v>#N/A</v>
      </c>
      <c r="AO31" s="540" t="e">
        <f t="shared" si="16"/>
        <v>#N/A</v>
      </c>
    </row>
    <row r="32" spans="1:41" x14ac:dyDescent="0.25">
      <c r="A32" s="516" t="str">
        <f>Setup!$B$3</f>
        <v>Η' ΕΝΩΣΗ</v>
      </c>
      <c r="B32" s="516">
        <f>Setup!$Z$6</f>
        <v>333</v>
      </c>
      <c r="C32" s="516" t="str">
        <f>Setup!$Z$5</f>
        <v>Ε3 47η (Η)</v>
      </c>
      <c r="D32" s="523" t="str">
        <f>SUBSTITUTE(TRIM(Setup!$B$6),"-","")</f>
        <v>Α12</v>
      </c>
      <c r="E32" s="523" t="s">
        <v>559</v>
      </c>
      <c r="F32" s="523" t="str">
        <f>TEXT(Setup!$B$8,"ΕΕΕΕ-ΜΜ-ΗΗ")</f>
        <v>2017-11-24</v>
      </c>
      <c r="G32" s="516" t="e">
        <f>Setup!$T$7</f>
        <v>#N/A</v>
      </c>
      <c r="H32" s="557" t="s">
        <v>417</v>
      </c>
      <c r="I32" s="558" t="str">
        <f>IF(OR(MD!$V$20=1,MD!$V$20=2), IF(MD!$V$20=1,MD!$W$12,MD!$W$28),"")</f>
        <v/>
      </c>
      <c r="J32" s="559" t="str">
        <f>IF(OR(MD!$V$20=1,MD!$V$20=2), IF(MD!$V$20=2,MD!$W$12,MD!$W$28),"")</f>
        <v/>
      </c>
      <c r="K32" s="558" t="str">
        <f>TRIM(MD!X21)</f>
        <v/>
      </c>
      <c r="L32" s="523">
        <f t="shared" si="4"/>
        <v>0</v>
      </c>
      <c r="M32" s="523">
        <f t="shared" si="5"/>
        <v>0</v>
      </c>
      <c r="N32" s="516">
        <f t="shared" si="6"/>
        <v>0</v>
      </c>
      <c r="O32" s="516">
        <f t="shared" si="7"/>
        <v>0</v>
      </c>
      <c r="P32" s="516" t="str">
        <f t="shared" si="8"/>
        <v/>
      </c>
      <c r="Q32" s="516" t="str">
        <f t="shared" si="9"/>
        <v/>
      </c>
      <c r="R32" s="516">
        <f t="shared" si="10"/>
        <v>1</v>
      </c>
      <c r="T32" s="523">
        <f t="shared" si="0"/>
        <v>19</v>
      </c>
      <c r="U32" s="527" t="str">
        <f ca="1">IF(NOT(OR(W32=0,W32=" ",W32="")),IF(INDIRECT("ALMD!B"&amp;MATCH(W32,ALMD!$C$3:$C$34,0)+2)&gt;0,INDIRECT("ALMD!B"&amp;MATCH(W32,ALMD!$C$3:$C$34,0)+2),""),"")</f>
        <v/>
      </c>
      <c r="V32" s="516" t="e">
        <f>Setup!$T$7</f>
        <v>#N/A</v>
      </c>
      <c r="W32" s="552">
        <f t="shared" si="18"/>
        <v>40951</v>
      </c>
      <c r="X32" s="523" t="s">
        <v>76</v>
      </c>
      <c r="Y32" s="516">
        <f t="shared" si="11"/>
        <v>0</v>
      </c>
      <c r="Z32" s="516">
        <f t="shared" si="12"/>
        <v>1</v>
      </c>
      <c r="AA32" s="530">
        <v>0</v>
      </c>
      <c r="AB32" s="531">
        <f ca="1">IF(OR($Z32=0,$Z32="",$U32="DQ"),0,VLOOKUP($AJ32,tables!$AF:$AG,2,FALSE))</f>
        <v>1.5</v>
      </c>
      <c r="AC32" s="532">
        <f>IF(W32&gt;0,YEAR(Setup!$B$8)-VLOOKUP(W32,ALMD!$C:$F,3,FALSE),0)</f>
        <v>11</v>
      </c>
      <c r="AE32" s="534">
        <f>MD!$I35</f>
        <v>0</v>
      </c>
      <c r="AF32" s="535" t="str">
        <f>MD!$K35</f>
        <v/>
      </c>
      <c r="AG32" s="531" t="str">
        <f>IF(AE32&gt;0,MD!$A35,"")</f>
        <v/>
      </c>
      <c r="AH32" s="527" t="str">
        <f>MD!$G35</f>
        <v>-</v>
      </c>
      <c r="AJ32" s="526" t="str">
        <f>SUBSTITUTE(SUBSTITUTE(Setup!$B$5&amp;"S-"&amp;Setup!$B$13&amp;"-"&amp;X32,"Ανδ-",""),"Γυν-","")</f>
        <v>Ε3S-12-17_32</v>
      </c>
      <c r="AK32" s="537"/>
      <c r="AL32" s="538" t="e">
        <f t="shared" si="13"/>
        <v>#N/A</v>
      </c>
      <c r="AM32" s="539" t="e">
        <f t="shared" si="14"/>
        <v>#N/A</v>
      </c>
      <c r="AN32" s="540" t="e">
        <f t="shared" si="15"/>
        <v>#N/A</v>
      </c>
      <c r="AO32" s="540" t="e">
        <f t="shared" si="16"/>
        <v>#N/A</v>
      </c>
    </row>
    <row r="33" spans="1:36" x14ac:dyDescent="0.25">
      <c r="A33" s="516" t="str">
        <f>Setup!$B$3</f>
        <v>Η' ΕΝΩΣΗ</v>
      </c>
      <c r="B33" s="516">
        <f>Setup!$Z$6</f>
        <v>333</v>
      </c>
      <c r="C33" s="516" t="str">
        <f>Setup!$Z$5</f>
        <v>Ε3 47η (Η)</v>
      </c>
      <c r="D33" s="523" t="str">
        <f>SUBSTITUTE(TRIM(Setup!$B$6),"-","")</f>
        <v>Α12</v>
      </c>
      <c r="E33" s="523" t="s">
        <v>559</v>
      </c>
      <c r="F33" s="523" t="str">
        <f>TEXT(Setup!$B$8,"ΕΕΕΕ-ΜΜ-ΗΗ")</f>
        <v>2017-11-24</v>
      </c>
      <c r="H33" s="524"/>
      <c r="I33" s="524"/>
      <c r="J33" s="524"/>
      <c r="K33" s="524"/>
      <c r="T33" s="523" t="str">
        <f t="shared" si="0"/>
        <v/>
      </c>
      <c r="U33" s="527" t="str">
        <f ca="1">IF(NOT(OR(W33=0,W33=" ",W33="")),IF(INDIRECT("ALMD!B"&amp;MATCH(W33,ALMD!$C$3:$C$34,0)+2)&gt;0,INDIRECT("ALMD!B"&amp;MATCH(W33,ALMD!$C$3:$C$34,0)+2),""),"")</f>
        <v/>
      </c>
      <c r="V33" s="560" t="e">
        <f>Setup!$T$7</f>
        <v>#N/A</v>
      </c>
      <c r="W33" s="552">
        <f>J17</f>
        <v>0</v>
      </c>
      <c r="X33" s="523" t="s">
        <v>76</v>
      </c>
      <c r="Y33" s="516">
        <f t="shared" si="11"/>
        <v>0</v>
      </c>
      <c r="Z33" s="516">
        <f t="shared" si="12"/>
        <v>0</v>
      </c>
      <c r="AA33" s="530">
        <v>0</v>
      </c>
      <c r="AB33" s="531">
        <f ca="1">IF(OR($Z33=0,$Z33="",$U33="DQ"),0,VLOOKUP($AJ33,tables!$AF:$AG,2,FALSE))</f>
        <v>0</v>
      </c>
      <c r="AC33" s="532">
        <f>IF(W33&gt;0,YEAR(Setup!$B$8)-VLOOKUP(W33,ALMD!$C:$F,3,FALSE),0)</f>
        <v>0</v>
      </c>
      <c r="AE33" s="534">
        <f>MD!$I36</f>
        <v>38946</v>
      </c>
      <c r="AF33" s="535" t="str">
        <f>MD!$K36</f>
        <v>ΓΚΛΑΒΑΣ Χ</v>
      </c>
      <c r="AG33" s="531">
        <f>IF(AE33&gt;0,MD!$A36,"")</f>
        <v>32</v>
      </c>
      <c r="AH33" s="527">
        <f>MD!$G36</f>
        <v>2</v>
      </c>
      <c r="AJ33" s="526" t="str">
        <f>SUBSTITUTE(SUBSTITUTE(Setup!$B$5&amp;"S-"&amp;Setup!$B$13&amp;"-"&amp;X33,"Ανδ-",""),"Γυν-","")</f>
        <v>Ε3S-12-17_32</v>
      </c>
    </row>
  </sheetData>
  <sheetProtection algorithmName="SHA-512" hashValue="5JGz0LlFv2KAQfp+nU+fVHPMkriG/mlD1qHnrnHKgjdoowxe610WGE+wVARZmiI+zZzM0fJQlFjqs3rP1ugMNg==" saltValue="H1QgSu7dYpCSYurroA1Nbg==" spinCount="100000" sheet="1" objects="1" scenarios="1" formatCells="0" formatColumns="0" formatRows="0"/>
  <conditionalFormatting sqref="AE2:AH1048576 I26:K29 A2:Q2 A34:R1048576 E33:R33 E3:K25 E26:G29 E30:K32 A3:D33 T2:U1048576 L3:Q32 W2:AC1048576">
    <cfRule type="expression" dxfId="6" priority="12">
      <formula>MOD(ROW(),2)=1</formula>
    </cfRule>
  </conditionalFormatting>
  <conditionalFormatting sqref="R2:R32">
    <cfRule type="expression" dxfId="5" priority="10">
      <formula>MOD(ROW(),2)=1</formula>
    </cfRule>
  </conditionalFormatting>
  <conditionalFormatting sqref="M18:M32">
    <cfRule type="cellIs" dxfId="4" priority="9" operator="equal">
      <formula>1</formula>
    </cfRule>
  </conditionalFormatting>
  <conditionalFormatting sqref="AH1:AH1048576 T2:U1048576 N2:O1048576">
    <cfRule type="cellIs" dxfId="3" priority="8" operator="between">
      <formula>1</formula>
      <formula>8</formula>
    </cfRule>
  </conditionalFormatting>
  <conditionalFormatting sqref="H26:H29">
    <cfRule type="expression" dxfId="2" priority="3">
      <formula>MOD(ROW(),2)=1</formula>
    </cfRule>
  </conditionalFormatting>
  <conditionalFormatting sqref="V2:V1048576">
    <cfRule type="expression" dxfId="1" priority="2">
      <formula>MOD(ROW(),2)=1</formula>
    </cfRule>
  </conditionalFormatting>
  <conditionalFormatting sqref="T1:U1">
    <cfRule type="cellIs" dxfId="0" priority="1" operator="between">
      <formula>1</formula>
      <formula>32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10</vt:i4>
      </vt:variant>
    </vt:vector>
  </HeadingPairs>
  <TitlesOfParts>
    <vt:vector size="14" baseType="lpstr">
      <vt:lpstr>Setup</vt:lpstr>
      <vt:lpstr>ALMD</vt:lpstr>
      <vt:lpstr>MD</vt:lpstr>
      <vt:lpstr>OoP</vt:lpstr>
      <vt:lpstr>Categories</vt:lpstr>
      <vt:lpstr>Clubs</vt:lpstr>
      <vt:lpstr>Organizers</vt:lpstr>
      <vt:lpstr>Origin</vt:lpstr>
      <vt:lpstr>ALMD!Print_Area</vt:lpstr>
      <vt:lpstr>MD!Print_Area</vt:lpstr>
      <vt:lpstr>OoP!Print_Area</vt:lpstr>
      <vt:lpstr>Referees</vt:lpstr>
      <vt:lpstr>Tours</vt:lpstr>
      <vt:lpstr>YesNo</vt:lpstr>
    </vt:vector>
  </TitlesOfParts>
  <Company>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tereza tabossi</cp:lastModifiedBy>
  <cp:lastPrinted>2017-11-24T17:55:25Z</cp:lastPrinted>
  <dcterms:created xsi:type="dcterms:W3CDTF">2011-03-03T12:31:09Z</dcterms:created>
  <dcterms:modified xsi:type="dcterms:W3CDTF">2017-11-24T17:55:26Z</dcterms:modified>
</cp:coreProperties>
</file>